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I\Cába\Dokumenty Beníšek\Soutěže\střecha Stará Hlína 27\"/>
    </mc:Choice>
  </mc:AlternateContent>
  <bookViews>
    <workbookView xWindow="0" yWindow="0" windowWidth="28800" windowHeight="12300"/>
  </bookViews>
  <sheets>
    <sheet name="Rekapitulace stavby" sheetId="1" r:id="rId1"/>
    <sheet name="02 - oprava střechy beton..." sheetId="2" r:id="rId2"/>
    <sheet name="Pokyny pro vyplnění" sheetId="3" r:id="rId3"/>
  </sheets>
  <definedNames>
    <definedName name="_xlnm._FilterDatabase" localSheetId="1" hidden="1">'02 - oprava střechy beton...'!$C$94:$K$204</definedName>
    <definedName name="_xlnm.Print_Titles" localSheetId="1">'02 - oprava střechy beton...'!$94:$94</definedName>
    <definedName name="_xlnm.Print_Titles" localSheetId="0">'Rekapitulace stavby'!$52:$52</definedName>
    <definedName name="_xlnm.Print_Area" localSheetId="1">'02 - oprava střechy beton...'!$C$4:$J$39,'02 - oprava střechy beton...'!$C$45:$J$76,'02 - oprava střechy beton...'!$C$82:$K$204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132" i="2" l="1"/>
  <c r="BK132" i="2"/>
  <c r="J37" i="2" l="1"/>
  <c r="J36" i="2"/>
  <c r="AY55" i="1"/>
  <c r="J35" i="2"/>
  <c r="AX55" i="1"/>
  <c r="BI204" i="2"/>
  <c r="BH204" i="2"/>
  <c r="BG204" i="2"/>
  <c r="BE204" i="2"/>
  <c r="T204" i="2"/>
  <c r="T203" i="2"/>
  <c r="R204" i="2"/>
  <c r="R203" i="2"/>
  <c r="P204" i="2"/>
  <c r="P203" i="2" s="1"/>
  <c r="BI202" i="2"/>
  <c r="BH202" i="2"/>
  <c r="BG202" i="2"/>
  <c r="BE202" i="2"/>
  <c r="T202" i="2"/>
  <c r="T201" i="2"/>
  <c r="R202" i="2"/>
  <c r="R201" i="2"/>
  <c r="P202" i="2"/>
  <c r="P201" i="2" s="1"/>
  <c r="BI200" i="2"/>
  <c r="BH200" i="2"/>
  <c r="BG200" i="2"/>
  <c r="BE200" i="2"/>
  <c r="T200" i="2"/>
  <c r="T199" i="2" s="1"/>
  <c r="T198" i="2" s="1"/>
  <c r="R200" i="2"/>
  <c r="R199" i="2"/>
  <c r="R198" i="2"/>
  <c r="P200" i="2"/>
  <c r="P199" i="2"/>
  <c r="BI197" i="2"/>
  <c r="BH197" i="2"/>
  <c r="BG197" i="2"/>
  <c r="BE197" i="2"/>
  <c r="T197" i="2"/>
  <c r="T196" i="2" s="1"/>
  <c r="R197" i="2"/>
  <c r="R196" i="2" s="1"/>
  <c r="P197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0" i="2"/>
  <c r="BH120" i="2"/>
  <c r="BG120" i="2"/>
  <c r="BE120" i="2"/>
  <c r="T120" i="2"/>
  <c r="R120" i="2"/>
  <c r="P120" i="2"/>
  <c r="BI119" i="2"/>
  <c r="BH119" i="2"/>
  <c r="BG119" i="2"/>
  <c r="BE119" i="2"/>
  <c r="T119" i="2"/>
  <c r="R119" i="2"/>
  <c r="P119" i="2"/>
  <c r="BI118" i="2"/>
  <c r="BH118" i="2"/>
  <c r="BG118" i="2"/>
  <c r="BE118" i="2"/>
  <c r="T118" i="2"/>
  <c r="R118" i="2"/>
  <c r="P118" i="2"/>
  <c r="BI117" i="2"/>
  <c r="BH117" i="2"/>
  <c r="BG117" i="2"/>
  <c r="BE117" i="2"/>
  <c r="T117" i="2"/>
  <c r="R117" i="2"/>
  <c r="P117" i="2"/>
  <c r="BI115" i="2"/>
  <c r="BH115" i="2"/>
  <c r="BG115" i="2"/>
  <c r="BE115" i="2"/>
  <c r="T115" i="2"/>
  <c r="R115" i="2"/>
  <c r="P115" i="2"/>
  <c r="BI114" i="2"/>
  <c r="BH114" i="2"/>
  <c r="BG114" i="2"/>
  <c r="BE114" i="2"/>
  <c r="T114" i="2"/>
  <c r="R114" i="2"/>
  <c r="P114" i="2"/>
  <c r="BI111" i="2"/>
  <c r="BH111" i="2"/>
  <c r="BG111" i="2"/>
  <c r="BE111" i="2"/>
  <c r="T111" i="2"/>
  <c r="R111" i="2"/>
  <c r="P111" i="2"/>
  <c r="BI110" i="2"/>
  <c r="BH110" i="2"/>
  <c r="BG110" i="2"/>
  <c r="BE110" i="2"/>
  <c r="T110" i="2"/>
  <c r="R110" i="2"/>
  <c r="P110" i="2"/>
  <c r="BI109" i="2"/>
  <c r="BH109" i="2"/>
  <c r="BG109" i="2"/>
  <c r="BE109" i="2"/>
  <c r="T109" i="2"/>
  <c r="R109" i="2"/>
  <c r="P109" i="2"/>
  <c r="BI107" i="2"/>
  <c r="BH107" i="2"/>
  <c r="BG107" i="2"/>
  <c r="BE107" i="2"/>
  <c r="T107" i="2"/>
  <c r="R107" i="2"/>
  <c r="P107" i="2"/>
  <c r="BI106" i="2"/>
  <c r="BH106" i="2"/>
  <c r="BG106" i="2"/>
  <c r="BE106" i="2"/>
  <c r="T106" i="2"/>
  <c r="R106" i="2"/>
  <c r="P106" i="2"/>
  <c r="BI104" i="2"/>
  <c r="BH104" i="2"/>
  <c r="BG104" i="2"/>
  <c r="BE104" i="2"/>
  <c r="T104" i="2"/>
  <c r="R104" i="2"/>
  <c r="P104" i="2"/>
  <c r="BI103" i="2"/>
  <c r="BH103" i="2"/>
  <c r="BG103" i="2"/>
  <c r="BE103" i="2"/>
  <c r="T103" i="2"/>
  <c r="R103" i="2"/>
  <c r="P103" i="2"/>
  <c r="BI101" i="2"/>
  <c r="BH101" i="2"/>
  <c r="BG101" i="2"/>
  <c r="BE101" i="2"/>
  <c r="T101" i="2"/>
  <c r="R101" i="2"/>
  <c r="P101" i="2"/>
  <c r="BI100" i="2"/>
  <c r="BH100" i="2"/>
  <c r="BG100" i="2"/>
  <c r="BE100" i="2"/>
  <c r="T100" i="2"/>
  <c r="R100" i="2"/>
  <c r="P100" i="2"/>
  <c r="BI98" i="2"/>
  <c r="BH98" i="2"/>
  <c r="BG98" i="2"/>
  <c r="BE98" i="2"/>
  <c r="T98" i="2"/>
  <c r="T97" i="2" s="1"/>
  <c r="R98" i="2"/>
  <c r="R97" i="2" s="1"/>
  <c r="P98" i="2"/>
  <c r="P97" i="2"/>
  <c r="J91" i="2"/>
  <c r="F89" i="2"/>
  <c r="E87" i="2"/>
  <c r="J54" i="2"/>
  <c r="F52" i="2"/>
  <c r="E50" i="2"/>
  <c r="J24" i="2"/>
  <c r="E24" i="2"/>
  <c r="J55" i="2" s="1"/>
  <c r="J23" i="2"/>
  <c r="J18" i="2"/>
  <c r="E18" i="2"/>
  <c r="F92" i="2"/>
  <c r="J17" i="2"/>
  <c r="J15" i="2"/>
  <c r="E15" i="2"/>
  <c r="F91" i="2"/>
  <c r="J14" i="2"/>
  <c r="J12" i="2"/>
  <c r="J52" i="2"/>
  <c r="E7" i="2"/>
  <c r="E85" i="2" s="1"/>
  <c r="L50" i="1"/>
  <c r="AM50" i="1"/>
  <c r="AM49" i="1"/>
  <c r="L49" i="1"/>
  <c r="AM47" i="1"/>
  <c r="L47" i="1"/>
  <c r="L45" i="1"/>
  <c r="L44" i="1"/>
  <c r="BK195" i="2"/>
  <c r="BK171" i="2"/>
  <c r="J136" i="2"/>
  <c r="BK136" i="2"/>
  <c r="J98" i="2"/>
  <c r="J202" i="2"/>
  <c r="J128" i="2"/>
  <c r="BK190" i="2"/>
  <c r="J155" i="2"/>
  <c r="BK111" i="2"/>
  <c r="BK183" i="2"/>
  <c r="J143" i="2"/>
  <c r="J151" i="2"/>
  <c r="BK123" i="2"/>
  <c r="J107" i="2"/>
  <c r="J153" i="2"/>
  <c r="BK197" i="2"/>
  <c r="BK124" i="2"/>
  <c r="J187" i="2"/>
  <c r="J170" i="2"/>
  <c r="J104" i="2"/>
  <c r="J117" i="2"/>
  <c r="J200" i="2"/>
  <c r="J197" i="2"/>
  <c r="BK153" i="2"/>
  <c r="BK98" i="2"/>
  <c r="BK182" i="2"/>
  <c r="BK167" i="2"/>
  <c r="BK115" i="2"/>
  <c r="BK185" i="2"/>
  <c r="J149" i="2"/>
  <c r="AS54" i="1"/>
  <c r="BK133" i="2"/>
  <c r="BK137" i="2"/>
  <c r="J188" i="2"/>
  <c r="BK149" i="2"/>
  <c r="BK141" i="2"/>
  <c r="J109" i="2"/>
  <c r="J103" i="2"/>
  <c r="J167" i="2"/>
  <c r="BK128" i="2"/>
  <c r="BK170" i="2"/>
  <c r="J145" i="2"/>
  <c r="BK110" i="2"/>
  <c r="J110" i="2"/>
  <c r="J111" i="2"/>
  <c r="BK114" i="2"/>
  <c r="J174" i="2"/>
  <c r="BK146" i="2"/>
  <c r="J100" i="2"/>
  <c r="BK122" i="2"/>
  <c r="BK104" i="2"/>
  <c r="J141" i="2"/>
  <c r="J189" i="2"/>
  <c r="BK150" i="2"/>
  <c r="J120" i="2"/>
  <c r="BK186" i="2"/>
  <c r="J150" i="2"/>
  <c r="J190" i="2"/>
  <c r="BK174" i="2"/>
  <c r="J114" i="2"/>
  <c r="J131" i="2"/>
  <c r="BK184" i="2"/>
  <c r="J168" i="2"/>
  <c r="J124" i="2"/>
  <c r="BK126" i="2"/>
  <c r="BK200" i="2"/>
  <c r="BK101" i="2"/>
  <c r="J184" i="2"/>
  <c r="BK118" i="2"/>
  <c r="J180" i="2"/>
  <c r="J134" i="2"/>
  <c r="BK168" i="2"/>
  <c r="J118" i="2"/>
  <c r="BK134" i="2"/>
  <c r="J183" i="2"/>
  <c r="BK188" i="2"/>
  <c r="BK163" i="2"/>
  <c r="BK194" i="2"/>
  <c r="BK139" i="2"/>
  <c r="BK179" i="2"/>
  <c r="BK151" i="2"/>
  <c r="BK120" i="2"/>
  <c r="BK127" i="2"/>
  <c r="J122" i="2"/>
  <c r="J185" i="2"/>
  <c r="J127" i="2"/>
  <c r="J101" i="2"/>
  <c r="J172" i="2"/>
  <c r="BK148" i="2"/>
  <c r="J195" i="2"/>
  <c r="J176" i="2"/>
  <c r="J139" i="2"/>
  <c r="BK180" i="2"/>
  <c r="BK109" i="2"/>
  <c r="J192" i="2"/>
  <c r="BK152" i="2"/>
  <c r="BK106" i="2"/>
  <c r="BK119" i="2"/>
  <c r="J119" i="2"/>
  <c r="J182" i="2"/>
  <c r="J126" i="2"/>
  <c r="BK191" i="2"/>
  <c r="J171" i="2"/>
  <c r="BK187" i="2"/>
  <c r="BK145" i="2"/>
  <c r="J146" i="2"/>
  <c r="BK103" i="2"/>
  <c r="BK129" i="2"/>
  <c r="J115" i="2"/>
  <c r="BK178" i="2"/>
  <c r="BK107" i="2"/>
  <c r="J204" i="2"/>
  <c r="BK176" i="2"/>
  <c r="BK143" i="2"/>
  <c r="J191" i="2"/>
  <c r="BK172" i="2"/>
  <c r="BK202" i="2"/>
  <c r="J129" i="2"/>
  <c r="BK189" i="2"/>
  <c r="J163" i="2"/>
  <c r="BK117" i="2"/>
  <c r="BK131" i="2"/>
  <c r="BK204" i="2"/>
  <c r="J123" i="2"/>
  <c r="BK192" i="2"/>
  <c r="J148" i="2"/>
  <c r="J106" i="2"/>
  <c r="J194" i="2"/>
  <c r="J179" i="2"/>
  <c r="J152" i="2"/>
  <c r="J133" i="2"/>
  <c r="J186" i="2"/>
  <c r="BK155" i="2"/>
  <c r="J137" i="2"/>
  <c r="J178" i="2"/>
  <c r="BK100" i="2"/>
  <c r="P198" i="2" l="1"/>
  <c r="BK154" i="2"/>
  <c r="J154" i="2" s="1"/>
  <c r="J70" i="2" s="1"/>
  <c r="T99" i="2"/>
  <c r="T130" i="2"/>
  <c r="BK99" i="2"/>
  <c r="J99" i="2"/>
  <c r="J62" i="2" s="1"/>
  <c r="P99" i="2"/>
  <c r="BK113" i="2"/>
  <c r="P113" i="2"/>
  <c r="R113" i="2"/>
  <c r="T113" i="2"/>
  <c r="T121" i="2"/>
  <c r="T102" i="2"/>
  <c r="T105" i="2"/>
  <c r="P154" i="2"/>
  <c r="P121" i="2"/>
  <c r="BK116" i="2"/>
  <c r="J116" i="2"/>
  <c r="J67" i="2" s="1"/>
  <c r="BK121" i="2"/>
  <c r="J121" i="2" s="1"/>
  <c r="J68" i="2" s="1"/>
  <c r="R99" i="2"/>
  <c r="P130" i="2"/>
  <c r="BK102" i="2"/>
  <c r="J102" i="2" s="1"/>
  <c r="J63" i="2" s="1"/>
  <c r="P102" i="2"/>
  <c r="BK105" i="2"/>
  <c r="J105" i="2" s="1"/>
  <c r="J64" i="2" s="1"/>
  <c r="P105" i="2"/>
  <c r="T154" i="2"/>
  <c r="BK130" i="2"/>
  <c r="J130" i="2" s="1"/>
  <c r="J69" i="2" s="1"/>
  <c r="T116" i="2"/>
  <c r="R116" i="2"/>
  <c r="R154" i="2"/>
  <c r="R102" i="2"/>
  <c r="R105" i="2"/>
  <c r="R130" i="2"/>
  <c r="P116" i="2"/>
  <c r="R121" i="2"/>
  <c r="BF143" i="2"/>
  <c r="BF202" i="2"/>
  <c r="J89" i="2"/>
  <c r="BF115" i="2"/>
  <c r="BF118" i="2"/>
  <c r="BF120" i="2"/>
  <c r="BF126" i="2"/>
  <c r="BF133" i="2"/>
  <c r="BF141" i="2"/>
  <c r="BF204" i="2"/>
  <c r="BK97" i="2"/>
  <c r="J97" i="2" s="1"/>
  <c r="J61" i="2" s="1"/>
  <c r="BK196" i="2"/>
  <c r="J196" i="2"/>
  <c r="J71" i="2" s="1"/>
  <c r="F54" i="2"/>
  <c r="J92" i="2"/>
  <c r="BF100" i="2"/>
  <c r="BF109" i="2"/>
  <c r="BF128" i="2"/>
  <c r="BF174" i="2"/>
  <c r="BF176" i="2"/>
  <c r="BF195" i="2"/>
  <c r="BK203" i="2"/>
  <c r="J203" i="2" s="1"/>
  <c r="J75" i="2" s="1"/>
  <c r="BK201" i="2"/>
  <c r="J201" i="2" s="1"/>
  <c r="J74" i="2" s="1"/>
  <c r="BF98" i="2"/>
  <c r="BF152" i="2"/>
  <c r="BF153" i="2"/>
  <c r="BF155" i="2"/>
  <c r="BF167" i="2"/>
  <c r="BF171" i="2"/>
  <c r="BF172" i="2"/>
  <c r="BF182" i="2"/>
  <c r="BF183" i="2"/>
  <c r="BF185" i="2"/>
  <c r="BF190" i="2"/>
  <c r="BF197" i="2"/>
  <c r="F55" i="2"/>
  <c r="BF101" i="2"/>
  <c r="BF103" i="2"/>
  <c r="BF122" i="2"/>
  <c r="BF123" i="2"/>
  <c r="BF127" i="2"/>
  <c r="BF136" i="2"/>
  <c r="BF148" i="2"/>
  <c r="BF149" i="2"/>
  <c r="BF150" i="2"/>
  <c r="BF163" i="2"/>
  <c r="BF179" i="2"/>
  <c r="BF180" i="2"/>
  <c r="BF184" i="2"/>
  <c r="BF189" i="2"/>
  <c r="BF192" i="2"/>
  <c r="E48" i="2"/>
  <c r="BF131" i="2"/>
  <c r="BF119" i="2"/>
  <c r="BF145" i="2"/>
  <c r="BF191" i="2"/>
  <c r="BF106" i="2"/>
  <c r="BF111" i="2"/>
  <c r="BF137" i="2"/>
  <c r="BK199" i="2"/>
  <c r="J199" i="2"/>
  <c r="J73" i="2"/>
  <c r="BF200" i="2"/>
  <c r="BF104" i="2"/>
  <c r="BF107" i="2"/>
  <c r="BF110" i="2"/>
  <c r="BF114" i="2"/>
  <c r="BF134" i="2"/>
  <c r="BF146" i="2"/>
  <c r="BF117" i="2"/>
  <c r="BF124" i="2"/>
  <c r="BF129" i="2"/>
  <c r="BF139" i="2"/>
  <c r="BF151" i="2"/>
  <c r="BF168" i="2"/>
  <c r="BF170" i="2"/>
  <c r="BF178" i="2"/>
  <c r="BF186" i="2"/>
  <c r="BF187" i="2"/>
  <c r="BF188" i="2"/>
  <c r="BF194" i="2"/>
  <c r="J33" i="2"/>
  <c r="AV55" i="1" s="1"/>
  <c r="F36" i="2"/>
  <c r="BC55" i="1" s="1"/>
  <c r="BC54" i="1" s="1"/>
  <c r="AY54" i="1" s="1"/>
  <c r="F35" i="2"/>
  <c r="BB55" i="1" s="1"/>
  <c r="BB54" i="1" s="1"/>
  <c r="W31" i="1" s="1"/>
  <c r="F33" i="2"/>
  <c r="AZ55" i="1" s="1"/>
  <c r="AZ54" i="1" s="1"/>
  <c r="W29" i="1" s="1"/>
  <c r="F37" i="2"/>
  <c r="BD55" i="1" s="1"/>
  <c r="BD54" i="1" s="1"/>
  <c r="W33" i="1" s="1"/>
  <c r="P96" i="2" l="1"/>
  <c r="R96" i="2"/>
  <c r="R95" i="2" s="1"/>
  <c r="T96" i="2"/>
  <c r="T112" i="2"/>
  <c r="T95" i="2"/>
  <c r="R112" i="2"/>
  <c r="P112" i="2"/>
  <c r="P95" i="2"/>
  <c r="AU55" i="1"/>
  <c r="AU54" i="1" s="1"/>
  <c r="BK112" i="2"/>
  <c r="J112" i="2" s="1"/>
  <c r="J65" i="2" s="1"/>
  <c r="BK96" i="2"/>
  <c r="J96" i="2" s="1"/>
  <c r="J60" i="2" s="1"/>
  <c r="J113" i="2"/>
  <c r="J66" i="2" s="1"/>
  <c r="BK198" i="2"/>
  <c r="J198" i="2" s="1"/>
  <c r="J72" i="2" s="1"/>
  <c r="AX54" i="1"/>
  <c r="AV54" i="1"/>
  <c r="AK29" i="1" s="1"/>
  <c r="F34" i="2"/>
  <c r="BA55" i="1" s="1"/>
  <c r="BA54" i="1" s="1"/>
  <c r="W30" i="1" s="1"/>
  <c r="W32" i="1"/>
  <c r="J34" i="2"/>
  <c r="AW55" i="1" s="1"/>
  <c r="AT55" i="1" s="1"/>
  <c r="BK95" i="2" l="1"/>
  <c r="J95" i="2" s="1"/>
  <c r="J59" i="2" s="1"/>
  <c r="AW54" i="1"/>
  <c r="AK30" i="1" s="1"/>
  <c r="J30" i="2" l="1"/>
  <c r="AG55" i="1" s="1"/>
  <c r="AN55" i="1" s="1"/>
  <c r="AT54" i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<sst xmlns="http://schemas.openxmlformats.org/spreadsheetml/2006/main" count="2077" uniqueCount="634">
  <si>
    <t>Export Komplet</t>
  </si>
  <si>
    <t>VZ</t>
  </si>
  <si>
    <t>2.0</t>
  </si>
  <si>
    <t/>
  </si>
  <si>
    <t>False</t>
  </si>
  <si>
    <t>{7c0a6201-e4f7-438b-b3de-ffc563962c3c}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</si>
  <si>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</si>
  <si>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</si>
  <si>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</si>
  <si>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</si>
  <si>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</si>
  <si>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</si>
  <si>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</si>
  <si>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</si>
  <si>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</si>
  <si>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20-0906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</si>
  <si>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</si>
  <si>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</si>
  <si>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</si>
  <si>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</si>
  <si>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</si>
  <si>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>Stará Hlína</t>
  </si>
  <si>
    <t>Datum:</t>
  </si>
  <si>
    <t>4. 9. 2020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</si>
  <si>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</si>
  <si>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</si>
  <si>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</si>
  <si>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</si>
  <si>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</si>
  <si>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</si>
  <si>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</si>
  <si>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</si>
  <si>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</si>
  <si>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</si>
  <si>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</si>
  <si>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</si>
  <si>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</si>
  <si>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</si>
  <si>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</si>
  <si>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</si>
  <si>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</si>
  <si>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</si>
  <si>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</si>
  <si>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</si>
  <si>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</si>
  <si>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</si>
  <si>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</si>
  <si>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</si>
  <si>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</si>
  <si>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</si>
  <si>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</si>
  <si>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</si>
  <si>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</si>
  <si>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</si>
  <si>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</si>
  <si>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</si>
  <si>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</si>
  <si>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</si>
  <si>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</si>
  <si>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</si>
  <si>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</si>
  <si>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</si>
  <si>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</si>
  <si>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</si>
  <si>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</si>
  <si>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</si>
  <si>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</si>
  <si>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</si>
  <si>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</si>
  <si>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</si>
  <si>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</si>
  <si>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</si>
  <si>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</si>
  <si>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</si>
  <si>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</si>
  <si>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oprava střechy betonová taška</t>
  </si>
  <si>
    <t>STA</t>
  </si>
  <si>
    <t>1</t>
  </si>
  <si>
    <t>{88fbcaea-cbad-49b6-a0f3-0304a0b5fe0e}</t>
  </si>
  <si>
    <t>KRYCÍ LIST SOUPISU PRACÍ</t>
  </si>
  <si>
    <t>Objekt:</t>
  </si>
  <si>
    <t>02 - oprava střechy betonová taška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</si>
  <si>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</si>
  <si>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</si>
  <si>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</si>
  <si>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</si>
  <si>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</si>
  <si>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</si>
  <si>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</si>
  <si>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</si>
  <si>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</si>
  <si>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</si>
  <si>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</si>
  <si>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</si>
  <si>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</si>
  <si>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</si>
  <si>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</si>
  <si>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</si>
  <si>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</si>
  <si>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</si>
  <si>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</si>
  <si>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</si>
  <si>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</si>
  <si>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</si>
  <si>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</si>
  <si>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</si>
  <si>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</si>
  <si>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</si>
  <si>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</si>
  <si>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</si>
  <si>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</si>
  <si>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</si>
  <si>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</si>
  <si>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</si>
  <si>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</si>
  <si>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</si>
  <si>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</si>
  <si>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</si>
  <si>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</si>
  <si>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</si>
  <si>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</si>
  <si>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350501501</t>
  </si>
  <si>
    <t>Oprava komínových těles</t>
  </si>
  <si>
    <t>kč</t>
  </si>
  <si>
    <t>4</t>
  </si>
  <si>
    <t>2</t>
  </si>
  <si>
    <t>1017023433</t>
  </si>
  <si>
    <t>8</t>
  </si>
  <si>
    <t>Trubní vedení</t>
  </si>
  <si>
    <t>850501501</t>
  </si>
  <si>
    <t>Napojení dešťových svodů do stoky</t>
  </si>
  <si>
    <t>1901110733</t>
  </si>
  <si>
    <t>850501502</t>
  </si>
  <si>
    <t>Odvedení kondenzátu do kanalizace</t>
  </si>
  <si>
    <t>1745631739</t>
  </si>
  <si>
    <t>9</t>
  </si>
  <si>
    <t>Ostatní konstrukce a práce, bourání</t>
  </si>
  <si>
    <t>941101501</t>
  </si>
  <si>
    <t>Lešení pomocné</t>
  </si>
  <si>
    <t>-518943482</t>
  </si>
  <si>
    <t>5</t>
  </si>
  <si>
    <t>952901412</t>
  </si>
  <si>
    <t>Vyčištění ostatních objektů, prostoru a ploch po stavebních pracech</t>
  </si>
  <si>
    <t>m2</t>
  </si>
  <si>
    <t>532207645</t>
  </si>
  <si>
    <t>997</t>
  </si>
  <si>
    <t>Přesun sutě</t>
  </si>
  <si>
    <t>6</t>
  </si>
  <si>
    <t>997013113</t>
  </si>
  <si>
    <t>Vnitrostaveništní doprava suti a vybouraných hmot vodorovně do 50 m svisle s použitím mechanizace pro budovy a haly výšky přes 9 do 12 m</t>
  </si>
  <si>
    <t>t</t>
  </si>
  <si>
    <t>CS ÚRS 2020 02</t>
  </si>
  <si>
    <t>-1047665777</t>
  </si>
  <si>
    <t>7</t>
  </si>
  <si>
    <t>997013509</t>
  </si>
  <si>
    <t>Odvoz suti a vybouraných hmot na skládku nebo meziskládku se složením, na vzdálenost Příplatek k ceně za každý další i započatý 1 km přes 1 km</t>
  </si>
  <si>
    <t>921996614</t>
  </si>
  <si>
    <t>VV</t>
  </si>
  <si>
    <t>31,536*14 'Přepočtené koeficientem množství</t>
  </si>
  <si>
    <t>997013511</t>
  </si>
  <si>
    <t>Odvoz suti a vybouraných hmot z meziskládky na skládku s naložením a se složením, na vzdálenost do 1 km</t>
  </si>
  <si>
    <t>569895247</t>
  </si>
  <si>
    <t>997013603</t>
  </si>
  <si>
    <t>Poplatek za uložení stavebního odpadu na skládce (skládkovné) cihelného zatříděného do Katalogu odpadů pod kódem 17 01 02</t>
  </si>
  <si>
    <t>189064194</t>
  </si>
  <si>
    <t>10</t>
  </si>
  <si>
    <t>997013811</t>
  </si>
  <si>
    <t>Poplatek za uložení stavebního odpadu na skládce (skládkovné) dřevěného zatříděného do Katalogu odpadů pod kódem 17 02 01</t>
  </si>
  <si>
    <t>-307821757</t>
  </si>
  <si>
    <t>PSV</t>
  </si>
  <si>
    <t>Práce a dodávky PSV</t>
  </si>
  <si>
    <t>741</t>
  </si>
  <si>
    <t>Elektroinstalace - silnoproud</t>
  </si>
  <si>
    <t>11</t>
  </si>
  <si>
    <t>741810001</t>
  </si>
  <si>
    <t>Zkoušky a prohlídky elektrických rozvodů a zařízení celková prohlídka a vyhotovení revizní zprávy pro objem montážních prací do 100 tis. Kč</t>
  </si>
  <si>
    <t>kus</t>
  </si>
  <si>
    <t>16</t>
  </si>
  <si>
    <t>-1368991023</t>
  </si>
  <si>
    <t>12</t>
  </si>
  <si>
    <t>R</t>
  </si>
  <si>
    <t>741A3002</t>
  </si>
  <si>
    <t>Bleskosvod a uzemnění pro bytový dům nebo administrativní budovu</t>
  </si>
  <si>
    <t>soubor</t>
  </si>
  <si>
    <t>ÚRS RYRO 2020 02</t>
  </si>
  <si>
    <t>1570124653</t>
  </si>
  <si>
    <t>742</t>
  </si>
  <si>
    <t>Elektroinstalace - slaboproud</t>
  </si>
  <si>
    <t>13</t>
  </si>
  <si>
    <t>742101501</t>
  </si>
  <si>
    <t>Demontáž antén s uložením</t>
  </si>
  <si>
    <t>-1527240331</t>
  </si>
  <si>
    <t>14</t>
  </si>
  <si>
    <t>742101502</t>
  </si>
  <si>
    <t>Zpětná montáž antén</t>
  </si>
  <si>
    <t>458574791</t>
  </si>
  <si>
    <t>742101503</t>
  </si>
  <si>
    <t>Seřízení a odborná instalace antén</t>
  </si>
  <si>
    <t>-220236661</t>
  </si>
  <si>
    <t>742101504</t>
  </si>
  <si>
    <t>Demontáž a likvidace hromosvodu</t>
  </si>
  <si>
    <t>907890726</t>
  </si>
  <si>
    <t>762</t>
  </si>
  <si>
    <t>Konstrukce tesařské</t>
  </si>
  <si>
    <t>17</t>
  </si>
  <si>
    <t>762001015</t>
  </si>
  <si>
    <t>Oprava a vypodložení části krovu</t>
  </si>
  <si>
    <t>1673817211</t>
  </si>
  <si>
    <t>18</t>
  </si>
  <si>
    <t>762342314</t>
  </si>
  <si>
    <t>Bednění a laťování montáž laťování střech složitých sklonu do 60° při osové vzdálenosti latí přes 150 do 360 mm</t>
  </si>
  <si>
    <t>211518998</t>
  </si>
  <si>
    <t>19</t>
  </si>
  <si>
    <t>M</t>
  </si>
  <si>
    <t>60514114</t>
  </si>
  <si>
    <t>řezivo jehličnaté lať impregnovaná dl 4 m</t>
  </si>
  <si>
    <t>m3</t>
  </si>
  <si>
    <t>32</t>
  </si>
  <si>
    <t>1703188686</t>
  </si>
  <si>
    <t>405,090*4*0,06*0,04*1,25</t>
  </si>
  <si>
    <t>20</t>
  </si>
  <si>
    <t>762342441</t>
  </si>
  <si>
    <t>Bednění a laťování montáž lišt trojúhelníkových nebo kontralatí</t>
  </si>
  <si>
    <t>1514288011</t>
  </si>
  <si>
    <t>762342811</t>
  </si>
  <si>
    <t>Demontáž bednění a laťování laťování střech sklonu do 60° se všemi nadstřešními konstrukcemi, z latí průřezové plochy do 25 cm2 při osové vzdálenosti do 0,22 m</t>
  </si>
  <si>
    <t>1657819580</t>
  </si>
  <si>
    <t>22</t>
  </si>
  <si>
    <t>762395000</t>
  </si>
  <si>
    <t>Spojovací prostředky krovů, bednění a laťování, nadstřešních konstrukcí svory, prkna, hřebíky, pásová ocel, vruty</t>
  </si>
  <si>
    <t>-866656436</t>
  </si>
  <si>
    <t>23</t>
  </si>
  <si>
    <t>998762103</t>
  </si>
  <si>
    <t>Přesun hmot pro konstrukce tesařské stanovený z hmotnosti přesunovaného materiálu vodorovná dopravní vzdálenost do 50 m v objektech výšky přes 12 do 24 m</t>
  </si>
  <si>
    <t>1960947624</t>
  </si>
  <si>
    <t>764</t>
  </si>
  <si>
    <t>Konstrukce klempířské</t>
  </si>
  <si>
    <t>24</t>
  </si>
  <si>
    <t>764001891</t>
  </si>
  <si>
    <t>Demontáž klempířských konstrukcí oplechování úžlabí do suti</t>
  </si>
  <si>
    <t>m</t>
  </si>
  <si>
    <t>-263898527</t>
  </si>
  <si>
    <t>7,5*2</t>
  </si>
  <si>
    <t>25</t>
  </si>
  <si>
    <t>764002821</t>
  </si>
  <si>
    <t>Demontáž klempířských konstrukcí střešního výlezu do suti</t>
  </si>
  <si>
    <t>-1953924553</t>
  </si>
  <si>
    <t>26</t>
  </si>
  <si>
    <t>764002881</t>
  </si>
  <si>
    <t>Demontáž klempířských konstrukcí lemování střešních prostupů do suti</t>
  </si>
  <si>
    <t>951685591</t>
  </si>
  <si>
    <t>3,5+3,5</t>
  </si>
  <si>
    <t>27</t>
  </si>
  <si>
    <t>764003801</t>
  </si>
  <si>
    <t>Demontáž klempířských konstrukcí lemování trub, konzol, držáků, ventilačních nástavců a ostatních kusových prvků do suti</t>
  </si>
  <si>
    <t>510545083</t>
  </si>
  <si>
    <t>28</t>
  </si>
  <si>
    <t>764004801</t>
  </si>
  <si>
    <t>Demontáž klempířských konstrukcí žlabu podokapního do suti</t>
  </si>
  <si>
    <t>1468985485</t>
  </si>
  <si>
    <t>(21,15+0,3*2+0,3+11,6+4,25+0,3)*2</t>
  </si>
  <si>
    <t>29</t>
  </si>
  <si>
    <t>764004861</t>
  </si>
  <si>
    <t>Demontáž klempířských konstrukcí svodu do suti</t>
  </si>
  <si>
    <t>-1021934780</t>
  </si>
  <si>
    <t>38"výkres číslo 10,11</t>
  </si>
  <si>
    <t>30</t>
  </si>
  <si>
    <t>764011621</t>
  </si>
  <si>
    <t>-1599440571</t>
  </si>
  <si>
    <t>4,5*2</t>
  </si>
  <si>
    <t>31</t>
  </si>
  <si>
    <t>764212607</t>
  </si>
  <si>
    <t>94493925</t>
  </si>
  <si>
    <t>764212662</t>
  </si>
  <si>
    <t>2138810771</t>
  </si>
  <si>
    <t>33</t>
  </si>
  <si>
    <t>764314612</t>
  </si>
  <si>
    <t>1538213402</t>
  </si>
  <si>
    <t>34</t>
  </si>
  <si>
    <t>764315621</t>
  </si>
  <si>
    <t>-1355806824</t>
  </si>
  <si>
    <t>35</t>
  </si>
  <si>
    <t>764511602</t>
  </si>
  <si>
    <t>985546172</t>
  </si>
  <si>
    <t>36</t>
  </si>
  <si>
    <t>764511622</t>
  </si>
  <si>
    <t>194701506</t>
  </si>
  <si>
    <t>37</t>
  </si>
  <si>
    <t>764511643</t>
  </si>
  <si>
    <t>1618082172</t>
  </si>
  <si>
    <t>38</t>
  </si>
  <si>
    <t>764518623</t>
  </si>
  <si>
    <t>1217030867</t>
  </si>
  <si>
    <t>39</t>
  </si>
  <si>
    <t>998764103</t>
  </si>
  <si>
    <t>Přesun hmot pro konstrukce klempířské stanovený z hmotnosti přesunovaného materiálu vodorovná dopravní vzdálenost do 50 m v objektech výšky přes 12 do 24 m</t>
  </si>
  <si>
    <t>-1264077990</t>
  </si>
  <si>
    <t>765</t>
  </si>
  <si>
    <t>Krytina skládaná</t>
  </si>
  <si>
    <t>40</t>
  </si>
  <si>
    <t>765111821</t>
  </si>
  <si>
    <t>Demontáž krytiny keramické hladké (bobrovky), sklonu do 30° na sucho do suti</t>
  </si>
  <si>
    <t>-1280326276</t>
  </si>
  <si>
    <t>(21,15+0,3*2+9,75)*0,5*8,2</t>
  </si>
  <si>
    <t>(11,6+0,3*2)*8,2*0,5</t>
  </si>
  <si>
    <t>4,25*5,5</t>
  </si>
  <si>
    <t>Součet"výkres číslo 10,11</t>
  </si>
  <si>
    <t>41</t>
  </si>
  <si>
    <t>765111865</t>
  </si>
  <si>
    <t>Demontáž krytiny keramické hřebenů a nároží, sklonu do 30° z hřebenáčů se zvětralou maltou do suti</t>
  </si>
  <si>
    <t>-1689495834</t>
  </si>
  <si>
    <t>9,75+4,75</t>
  </si>
  <si>
    <t>10,3*4+7,1*2</t>
  </si>
  <si>
    <t>42</t>
  </si>
  <si>
    <t>765111881</t>
  </si>
  <si>
    <t>Demontáž krytiny keramické Příplatek k cenám za sklon přes 30° do suti</t>
  </si>
  <si>
    <t>1956092181</t>
  </si>
  <si>
    <t>43</t>
  </si>
  <si>
    <t>765123012</t>
  </si>
  <si>
    <t>Krytina betonová drážková skládaná na sucho sklonu střechy do 30° z tašek s povrchovou úpravou</t>
  </si>
  <si>
    <t>CS ÚRS 2021 01</t>
  </si>
  <si>
    <t>-51561124</t>
  </si>
  <si>
    <t>405,09</t>
  </si>
  <si>
    <t>44</t>
  </si>
  <si>
    <t>765123111</t>
  </si>
  <si>
    <t>Krytina betonová drážková skládaná na sucho sklonu střechy do 30° prvky okapové hrany větrací pás plastový</t>
  </si>
  <si>
    <t>1660656588</t>
  </si>
  <si>
    <t>45</t>
  </si>
  <si>
    <t>765123121</t>
  </si>
  <si>
    <t>Krytina betonová drážková skládaná na sucho sklonu střechy do 30° prvky okapové hrany větrací mřížka</t>
  </si>
  <si>
    <t>1562609769</t>
  </si>
  <si>
    <t>46</t>
  </si>
  <si>
    <t>765123212</t>
  </si>
  <si>
    <t>Krytina betonová drážková skládaná na sucho sklonu střechy do 30° nárožní hrana provětrávaná z hřebenáčů s povrchovou úpravou</t>
  </si>
  <si>
    <t>-2066387113</t>
  </si>
  <si>
    <t>47</t>
  </si>
  <si>
    <t>765123312</t>
  </si>
  <si>
    <t>Krytina betonová drážková skládaná na sucho sklonu střechy do 30° hřeben provětrávaný z hřebenáčů s povrchovou úpravou</t>
  </si>
  <si>
    <t>-297721811</t>
  </si>
  <si>
    <t>48</t>
  </si>
  <si>
    <t>765121301</t>
  </si>
  <si>
    <t>Montáž krytiny betonové úžlabí na sucho na plech s těsnícím pásem</t>
  </si>
  <si>
    <t>-2124255774</t>
  </si>
  <si>
    <t>49</t>
  </si>
  <si>
    <t>765123911</t>
  </si>
  <si>
    <t>Krytina betonová drážková skládaná na sucho sklonu střechy do 30° Příplatek cenám za sklon přes 30° do 40°</t>
  </si>
  <si>
    <t>-1890944206</t>
  </si>
  <si>
    <t>50</t>
  </si>
  <si>
    <t>765121403</t>
  </si>
  <si>
    <t>Montáž krytiny betonové opracování krytiny v místě prostupu plochy prostupu jednotlivě přes 0,5 do 1 m2</t>
  </si>
  <si>
    <t>-794717374</t>
  </si>
  <si>
    <t>51</t>
  </si>
  <si>
    <t>765125011</t>
  </si>
  <si>
    <t>Montáž střešních doplňků krytiny betonové speciálních tašek na sucho větracích, protisněhových, prosvětlovacích, hromosvodových, prostupových, nosných pro stoupací plošinu drážkových</t>
  </si>
  <si>
    <t>2006681594</t>
  </si>
  <si>
    <t>14+4</t>
  </si>
  <si>
    <t>52</t>
  </si>
  <si>
    <t>765125201</t>
  </si>
  <si>
    <t>Montáž střešních doplňků krytiny betonové nástavce pro anténu</t>
  </si>
  <si>
    <t>-211681037</t>
  </si>
  <si>
    <t>53</t>
  </si>
  <si>
    <t>765125202</t>
  </si>
  <si>
    <t>Montáž střešních doplňků krytiny betonové nástavce pro odvětrání kanalizace</t>
  </si>
  <si>
    <t>497788185</t>
  </si>
  <si>
    <t>54</t>
  </si>
  <si>
    <t>765125302</t>
  </si>
  <si>
    <t>Montáž střešních doplňků krytiny betonové střešního výlezu plochy jednotlivě přes 0,25 m2</t>
  </si>
  <si>
    <t>617746970</t>
  </si>
  <si>
    <t>55</t>
  </si>
  <si>
    <t>765125401</t>
  </si>
  <si>
    <t>Montáž střešních doplňků krytiny betonové protisněhové zábrany háku</t>
  </si>
  <si>
    <t>524994972</t>
  </si>
  <si>
    <t>56</t>
  </si>
  <si>
    <t>59244406</t>
  </si>
  <si>
    <t>hák protisněhový standard</t>
  </si>
  <si>
    <t>-2079713670</t>
  </si>
  <si>
    <t>57</t>
  </si>
  <si>
    <t>59244019</t>
  </si>
  <si>
    <t>komplet odvětrání kanalizace (průchozí taška,napojovací trubka 100/125mm,nástavec,kryt)</t>
  </si>
  <si>
    <t>-1166922159</t>
  </si>
  <si>
    <t>58</t>
  </si>
  <si>
    <t>59660256</t>
  </si>
  <si>
    <t>flexi hadice D 125mm</t>
  </si>
  <si>
    <t>1992136643</t>
  </si>
  <si>
    <t>59</t>
  </si>
  <si>
    <t>59244022</t>
  </si>
  <si>
    <t>komplet pro anténu (průchozí taška,nástavec 22-110mm plastový)</t>
  </si>
  <si>
    <t>-1284161457</t>
  </si>
  <si>
    <t>60</t>
  </si>
  <si>
    <t>59244017</t>
  </si>
  <si>
    <t>okno střešní výstupní profilované nerozbitné otevírané ven nahoru 705x765mm, otvor 480x510mm</t>
  </si>
  <si>
    <t>928164556</t>
  </si>
  <si>
    <t>61</t>
  </si>
  <si>
    <t>765191011</t>
  </si>
  <si>
    <t>Montáž pojistné hydroizolační nebo parotěsné fólie kladené ve sklonu přes 20° volně na krokve</t>
  </si>
  <si>
    <t>1081403223</t>
  </si>
  <si>
    <t>62</t>
  </si>
  <si>
    <t>28329035</t>
  </si>
  <si>
    <t>fólie kontaktní difuzně propustná pro doplňkovou hydroizolační vrstvu, třívrstvá mikroporézní PP 130-135g/m2 s integrovanou samolepící páskou</t>
  </si>
  <si>
    <t>1161092341</t>
  </si>
  <si>
    <t>405,09*1,25 'Přepočtené koeficientem množství</t>
  </si>
  <si>
    <t>63</t>
  </si>
  <si>
    <t>765192001</t>
  </si>
  <si>
    <t>Nouzové zakrytí střechy plachtou</t>
  </si>
  <si>
    <t>273194126</t>
  </si>
  <si>
    <t>64</t>
  </si>
  <si>
    <t>998765103</t>
  </si>
  <si>
    <t>Přesun hmot pro krytiny skládané stanovený z hmotnosti přesunovaného materiálu vodorovná dopravní vzdálenost do 50 m na objektech výšky přes 12 do 24 m</t>
  </si>
  <si>
    <t>-1187042145</t>
  </si>
  <si>
    <t>783</t>
  </si>
  <si>
    <t>Dokončovací práce - nátěry</t>
  </si>
  <si>
    <t>65</t>
  </si>
  <si>
    <t>783101501</t>
  </si>
  <si>
    <t>Ochranný nátěr části krovu</t>
  </si>
  <si>
    <t>-1879544913</t>
  </si>
  <si>
    <t>VRN</t>
  </si>
  <si>
    <t>Vedlejší rozpočtové náklady</t>
  </si>
  <si>
    <t>VRN3</t>
  </si>
  <si>
    <t>Zařízení staveniště</t>
  </si>
  <si>
    <t>66</t>
  </si>
  <si>
    <t>030001000</t>
  </si>
  <si>
    <t>…</t>
  </si>
  <si>
    <t>1024</t>
  </si>
  <si>
    <t>1701694373</t>
  </si>
  <si>
    <t>VRN6</t>
  </si>
  <si>
    <t>Územní vlivy</t>
  </si>
  <si>
    <t>67</t>
  </si>
  <si>
    <t>065002001</t>
  </si>
  <si>
    <t>Mimostaveništní doprava materiálů, skládání, amortizace palet, odvoz palet</t>
  </si>
  <si>
    <t>-1973116130</t>
  </si>
  <si>
    <t>VRN8</t>
  </si>
  <si>
    <t>Přesun stavebních kapacit</t>
  </si>
  <si>
    <t>68</t>
  </si>
  <si>
    <t>081002000</t>
  </si>
  <si>
    <t>Doprava zaměstnanců</t>
  </si>
  <si>
    <t>727509986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</si>
  <si>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</si>
  <si>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</si>
  <si>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</si>
  <si>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</si>
  <si>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</si>
  <si>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</si>
  <si>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</si>
  <si>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</si>
  <si>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</si>
  <si>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</si>
  <si>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</si>
  <si>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</si>
  <si>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</si>
  <si>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</si>
  <si>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</si>
  <si>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</si>
  <si>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</si>
  <si>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</si>
  <si>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</si>
  <si>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</si>
  <si>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</si>
  <si>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</si>
  <si>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</si>
  <si>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</si>
  <si>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</si>
  <si>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</si>
  <si>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</si>
  <si>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</si>
  <si>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</si>
  <si>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</si>
  <si>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</si>
  <si>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</si>
  <si>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</si>
  <si>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</si>
  <si>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</si>
  <si>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</si>
  <si>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</si>
  <si>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</si>
  <si>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</si>
  <si>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</si>
  <si>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</si>
  <si>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</si>
  <si>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</si>
  <si>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</si>
  <si>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</si>
  <si>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</si>
  <si>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</si>
  <si>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</si>
  <si>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</si>
  <si>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</si>
  <si>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</si>
  <si>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</si>
  <si>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</si>
  <si>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</si>
  <si>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</si>
  <si>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</si>
  <si>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</si>
  <si>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</si>
  <si>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</si>
  <si>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</si>
  <si>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</si>
  <si>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</si>
  <si>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</si>
  <si>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</si>
  <si>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</si>
  <si>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</si>
  <si>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</si>
  <si>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</si>
  <si>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</si>
  <si>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</si>
  <si>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</si>
  <si>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</si>
  <si>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</si>
  <si>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</si>
  <si>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</si>
  <si>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</si>
  <si>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</si>
  <si>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</si>
  <si>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</si>
  <si>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</si>
  <si>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</si>
  <si>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</si>
  <si>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</si>
  <si>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</si>
  <si>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</si>
  <si>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</si>
  <si>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</si>
  <si>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</si>
  <si>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</si>
  <si>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</si>
  <si>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</si>
  <si>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</si>
  <si>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</si>
  <si>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</si>
  <si>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</si>
  <si>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</si>
  <si>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</si>
  <si>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</si>
  <si>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</si>
  <si>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</si>
  <si>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</si>
  <si>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</si>
  <si>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</si>
  <si>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</si>
  <si>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</si>
  <si>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</si>
  <si>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</si>
  <si>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</si>
  <si>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</si>
  <si>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</si>
  <si>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</si>
  <si>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</si>
  <si>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</si>
  <si>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</si>
  <si>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</si>
  <si>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</si>
  <si>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</si>
  <si>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</si>
  <si>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</si>
  <si>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</si>
  <si>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</si>
  <si>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</si>
  <si>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</si>
  <si>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</si>
  <si>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</si>
  <si>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</si>
  <si>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</si>
  <si>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</si>
  <si>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</si>
  <si>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</si>
  <si>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</si>
  <si>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</si>
  <si>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</si>
  <si>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</si>
  <si>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</si>
  <si>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</si>
  <si>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</si>
  <si>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</si>
  <si>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</si>
  <si>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</si>
  <si>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</si>
  <si>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</si>
  <si>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</si>
  <si>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</si>
  <si>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</si>
  <si>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</si>
  <si>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</si>
  <si>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</si>
  <si>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</si>
  <si>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</si>
  <si>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</si>
  <si>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</si>
  <si>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</si>
  <si>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</si>
  <si>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</si>
  <si>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</si>
  <si>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</si>
  <si>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</si>
  <si>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</si>
  <si>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</si>
  <si>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</si>
  <si>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</si>
  <si>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</si>
  <si>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</si>
  <si>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</si>
  <si>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</si>
  <si>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</si>
  <si>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</si>
  <si>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</si>
  <si>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</si>
  <si>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</si>
  <si>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</si>
  <si>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</si>
  <si>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</si>
  <si>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</si>
  <si>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</si>
  <si>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</si>
  <si>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</si>
  <si>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</si>
  <si>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</si>
  <si>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</si>
  <si>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</si>
  <si>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</si>
  <si>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</si>
  <si>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</si>
  <si>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</si>
  <si>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Ing.Vladimír Knapík, Třeboň</t>
  </si>
  <si>
    <t>Výměna střešní krytiny Stará Hlína</t>
  </si>
  <si>
    <t>Dilatační lišta z pozinkovaného plechu s povrchovou úpravou (v cihlově červeném nátěru) připojovací, včetně tmelení rš 100 mm</t>
  </si>
  <si>
    <t>Oplechování střešních prvků z pozinkovaného plechu s povrchovou úpravou (v cihlově červeném nátěru) úžlabí rš 670 mm</t>
  </si>
  <si>
    <t>Oplechování střešních prvků z pozinkovaného plechu s povrchovou úpravou (v cihlově červeném nátěru) okapu okapovým plechem střechy rovné rš 200 mm</t>
  </si>
  <si>
    <t>Lemování prostupů z pozinkovaného plechu s povrchovou úpravou (v cihlově červeném nátěru) bez lišty, střech s krytinou skládanou nebo z plechu</t>
  </si>
  <si>
    <t>Lemování trub, konzol, držáků a ostatních kusových prvků z pozinkovaného plechu s povrchovou úpravou (v cihlově červeném nátěru) střech s krytinou skládanou mimo prejzovou nebo z plechu, průměr do 75 mm</t>
  </si>
  <si>
    <t>Žlab podokapní z pozinkovaného plechu s povrchovou úpravou (v cihlově červeném nátěru) včetně háků a čel půlkruhový rš 330 mm</t>
  </si>
  <si>
    <t>Žlab podokapní z pozinkovaného plechu s povrchovou úpravou (v cihlově červeném nátěru) včetně háků a čel roh nebo kout, žlabu půlkruhového rš 330 mm</t>
  </si>
  <si>
    <t>Žlab podokapní z pozinkovaného plechu s povrchovou úpravou (v cihlově červeném nátěru) včetně háků a čel kotlík oválný (trychtýřový), rš žlabu/průměr svodu 330/120 mm</t>
  </si>
  <si>
    <t>Svod z pozinkovaného plechu s upraveným povrchem (v cihlově červeném nátěru) včetně objímek, kolen a odskoků kruhový, průměru 120 mm</t>
  </si>
  <si>
    <t>Zařízení staveniště dle způsobu provádění prací předepsaného v plánu BOZP (ochranné sítě na lešení, ochranná stříška nad 2 vstupy do objektu, stavební výtah pro dopravu materiálu, mobilní oplocení,…)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</si>
</sst>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 wrapText="1"/>
    </xf>
    <xf numFmtId="0" fontId="36" fillId="0" borderId="1" xfId="0" applyFont="1" applyBorder="1" applyAlignment="1">
      <alignment horizontal="center" vertical="center"/>
    </xf>
    <xf numFmtId="49" fontId="38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4" sqref="A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0" t="s">
        <v>6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90" t="s">
        <v>15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R5" s="20"/>
      <c r="BE5" s="287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91" t="s">
        <v>623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R6" s="20"/>
      <c r="BE6" s="288"/>
      <c r="BS6" s="17" t="s">
        <v>7</v>
      </c>
    </row>
    <row r="7" spans="1:74" s="1" customFormat="1" ht="12" customHeight="1">
      <c r="B7" s="20"/>
      <c r="D7" s="27" t="s">
        <v>18</v>
      </c>
      <c r="K7" s="25" t="s">
        <v>3</v>
      </c>
      <c r="AK7" s="27" t="s">
        <v>19</v>
      </c>
      <c r="AN7" s="25" t="s">
        <v>3</v>
      </c>
      <c r="AR7" s="20"/>
      <c r="BE7" s="288"/>
      <c r="BS7" s="17" t="s">
        <v>7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88"/>
      <c r="BS8" s="17" t="s">
        <v>7</v>
      </c>
    </row>
    <row r="9" spans="1:74" s="1" customFormat="1" ht="14.45" customHeight="1">
      <c r="B9" s="20"/>
      <c r="AR9" s="20"/>
      <c r="BE9" s="288"/>
      <c r="BS9" s="17" t="s">
        <v>7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3</v>
      </c>
      <c r="AR10" s="20"/>
      <c r="BE10" s="288"/>
      <c r="BS10" s="17" t="s">
        <v>7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3</v>
      </c>
      <c r="AR11" s="20"/>
      <c r="BE11" s="288"/>
      <c r="BS11" s="17" t="s">
        <v>7</v>
      </c>
    </row>
    <row r="12" spans="1:74" s="1" customFormat="1" ht="6.95" customHeight="1">
      <c r="B12" s="20"/>
      <c r="AR12" s="20"/>
      <c r="BE12" s="288"/>
      <c r="BS12" s="17" t="s">
        <v>7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88"/>
      <c r="BS13" s="17" t="s">
        <v>7</v>
      </c>
    </row>
    <row r="14" spans="1:74" ht="12.75">
      <c r="B14" s="20"/>
      <c r="E14" s="292" t="s">
        <v>29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7" t="s">
        <v>27</v>
      </c>
      <c r="AN14" s="29" t="s">
        <v>29</v>
      </c>
      <c r="AR14" s="20"/>
      <c r="BE14" s="288"/>
      <c r="BS14" s="17" t="s">
        <v>7</v>
      </c>
    </row>
    <row r="15" spans="1:74" s="1" customFormat="1" ht="6.95" customHeight="1">
      <c r="B15" s="20"/>
      <c r="AR15" s="20"/>
      <c r="BE15" s="288"/>
      <c r="BS15" s="17" t="s">
        <v>4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3</v>
      </c>
      <c r="AR16" s="20"/>
      <c r="BE16" s="288"/>
      <c r="BS16" s="17" t="s">
        <v>4</v>
      </c>
    </row>
    <row r="17" spans="1:71" s="1" customFormat="1" ht="18.399999999999999" customHeight="1">
      <c r="B17" s="20"/>
      <c r="E17" s="25" t="s">
        <v>622</v>
      </c>
      <c r="AK17" s="27" t="s">
        <v>27</v>
      </c>
      <c r="AN17" s="25" t="s">
        <v>3</v>
      </c>
      <c r="AR17" s="20"/>
      <c r="BE17" s="288"/>
      <c r="BS17" s="17" t="s">
        <v>31</v>
      </c>
    </row>
    <row r="18" spans="1:71" s="1" customFormat="1" ht="6.95" customHeight="1">
      <c r="B18" s="20"/>
      <c r="AR18" s="20"/>
      <c r="BE18" s="288"/>
      <c r="BS18" s="17" t="s">
        <v>7</v>
      </c>
    </row>
    <row r="19" spans="1:71" s="1" customFormat="1" ht="12" customHeight="1">
      <c r="B19" s="20"/>
      <c r="D19" s="27" t="s">
        <v>32</v>
      </c>
      <c r="AK19" s="27" t="s">
        <v>25</v>
      </c>
      <c r="AN19" s="25" t="s">
        <v>3</v>
      </c>
      <c r="AR19" s="20"/>
      <c r="BE19" s="288"/>
      <c r="BS19" s="17" t="s">
        <v>7</v>
      </c>
    </row>
    <row r="20" spans="1:71" s="1" customFormat="1" ht="18.399999999999999" customHeight="1">
      <c r="B20" s="20"/>
      <c r="E20" s="25" t="s">
        <v>26</v>
      </c>
      <c r="AK20" s="27" t="s">
        <v>27</v>
      </c>
      <c r="AN20" s="25" t="s">
        <v>3</v>
      </c>
      <c r="AR20" s="20"/>
      <c r="BE20" s="288"/>
      <c r="BS20" s="17" t="s">
        <v>4</v>
      </c>
    </row>
    <row r="21" spans="1:71" s="1" customFormat="1" ht="6.95" customHeight="1">
      <c r="B21" s="20"/>
      <c r="AR21" s="20"/>
      <c r="BE21" s="288"/>
    </row>
    <row r="22" spans="1:71" s="1" customFormat="1" ht="12" customHeight="1">
      <c r="B22" s="20"/>
      <c r="D22" s="27" t="s">
        <v>33</v>
      </c>
      <c r="AR22" s="20"/>
      <c r="BE22" s="288"/>
    </row>
    <row r="23" spans="1:71" s="1" customFormat="1" ht="47.25" customHeight="1">
      <c r="B23" s="20"/>
      <c r="E23" s="294" t="s">
        <v>34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20"/>
      <c r="BE23" s="288"/>
    </row>
    <row r="24" spans="1:71" s="1" customFormat="1" ht="6.95" customHeight="1">
      <c r="B24" s="20"/>
      <c r="AR24" s="20"/>
      <c r="BE24" s="28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8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5">
        <f>ROUND(AG54,2)</f>
        <v>0</v>
      </c>
      <c r="AL26" s="296"/>
      <c r="AM26" s="296"/>
      <c r="AN26" s="296"/>
      <c r="AO26" s="296"/>
      <c r="AP26" s="32"/>
      <c r="AQ26" s="32"/>
      <c r="AR26" s="33"/>
      <c r="BE26" s="28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8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97" t="s">
        <v>36</v>
      </c>
      <c r="M28" s="297"/>
      <c r="N28" s="297"/>
      <c r="O28" s="297"/>
      <c r="P28" s="297"/>
      <c r="Q28" s="32"/>
      <c r="R28" s="32"/>
      <c r="S28" s="32"/>
      <c r="T28" s="32"/>
      <c r="U28" s="32"/>
      <c r="V28" s="32"/>
      <c r="W28" s="297" t="s">
        <v>37</v>
      </c>
      <c r="X28" s="297"/>
      <c r="Y28" s="297"/>
      <c r="Z28" s="297"/>
      <c r="AA28" s="297"/>
      <c r="AB28" s="297"/>
      <c r="AC28" s="297"/>
      <c r="AD28" s="297"/>
      <c r="AE28" s="297"/>
      <c r="AF28" s="32"/>
      <c r="AG28" s="32"/>
      <c r="AH28" s="32"/>
      <c r="AI28" s="32"/>
      <c r="AJ28" s="32"/>
      <c r="AK28" s="297" t="s">
        <v>38</v>
      </c>
      <c r="AL28" s="297"/>
      <c r="AM28" s="297"/>
      <c r="AN28" s="297"/>
      <c r="AO28" s="297"/>
      <c r="AP28" s="32"/>
      <c r="AQ28" s="32"/>
      <c r="AR28" s="33"/>
      <c r="BE28" s="288"/>
    </row>
    <row r="29" spans="1:71" s="3" customFormat="1" ht="14.45" customHeight="1">
      <c r="B29" s="37"/>
      <c r="D29" s="27" t="s">
        <v>39</v>
      </c>
      <c r="F29" s="27" t="s">
        <v>40</v>
      </c>
      <c r="L29" s="282">
        <v>0.21</v>
      </c>
      <c r="M29" s="281"/>
      <c r="N29" s="281"/>
      <c r="O29" s="281"/>
      <c r="P29" s="281"/>
      <c r="W29" s="280">
        <f>ROUND(AZ54, 2)</f>
        <v>0</v>
      </c>
      <c r="X29" s="281"/>
      <c r="Y29" s="281"/>
      <c r="Z29" s="281"/>
      <c r="AA29" s="281"/>
      <c r="AB29" s="281"/>
      <c r="AC29" s="281"/>
      <c r="AD29" s="281"/>
      <c r="AE29" s="281"/>
      <c r="AK29" s="280">
        <f>ROUND(AV54, 2)</f>
        <v>0</v>
      </c>
      <c r="AL29" s="281"/>
      <c r="AM29" s="281"/>
      <c r="AN29" s="281"/>
      <c r="AO29" s="281"/>
      <c r="AR29" s="37"/>
      <c r="BE29" s="289"/>
    </row>
    <row r="30" spans="1:71" s="3" customFormat="1" ht="14.45" customHeight="1">
      <c r="B30" s="37"/>
      <c r="F30" s="27" t="s">
        <v>41</v>
      </c>
      <c r="L30" s="282">
        <v>0.15</v>
      </c>
      <c r="M30" s="281"/>
      <c r="N30" s="281"/>
      <c r="O30" s="281"/>
      <c r="P30" s="281"/>
      <c r="W30" s="280">
        <f>ROUND(BA54, 2)</f>
        <v>0</v>
      </c>
      <c r="X30" s="281"/>
      <c r="Y30" s="281"/>
      <c r="Z30" s="281"/>
      <c r="AA30" s="281"/>
      <c r="AB30" s="281"/>
      <c r="AC30" s="281"/>
      <c r="AD30" s="281"/>
      <c r="AE30" s="281"/>
      <c r="AK30" s="280">
        <f>ROUND(AW54, 2)</f>
        <v>0</v>
      </c>
      <c r="AL30" s="281"/>
      <c r="AM30" s="281"/>
      <c r="AN30" s="281"/>
      <c r="AO30" s="281"/>
      <c r="AR30" s="37"/>
      <c r="BE30" s="289"/>
    </row>
    <row r="31" spans="1:71" s="3" customFormat="1" ht="14.45" hidden="1" customHeight="1">
      <c r="B31" s="37"/>
      <c r="F31" s="27" t="s">
        <v>42</v>
      </c>
      <c r="L31" s="282">
        <v>0.21</v>
      </c>
      <c r="M31" s="281"/>
      <c r="N31" s="281"/>
      <c r="O31" s="281"/>
      <c r="P31" s="281"/>
      <c r="W31" s="280">
        <f>ROUND(BB54, 2)</f>
        <v>0</v>
      </c>
      <c r="X31" s="281"/>
      <c r="Y31" s="281"/>
      <c r="Z31" s="281"/>
      <c r="AA31" s="281"/>
      <c r="AB31" s="281"/>
      <c r="AC31" s="281"/>
      <c r="AD31" s="281"/>
      <c r="AE31" s="281"/>
      <c r="AK31" s="280">
        <v>0</v>
      </c>
      <c r="AL31" s="281"/>
      <c r="AM31" s="281"/>
      <c r="AN31" s="281"/>
      <c r="AO31" s="281"/>
      <c r="AR31" s="37"/>
      <c r="BE31" s="289"/>
    </row>
    <row r="32" spans="1:71" s="3" customFormat="1" ht="14.45" hidden="1" customHeight="1">
      <c r="B32" s="37"/>
      <c r="F32" s="27" t="s">
        <v>43</v>
      </c>
      <c r="L32" s="282">
        <v>0.15</v>
      </c>
      <c r="M32" s="281"/>
      <c r="N32" s="281"/>
      <c r="O32" s="281"/>
      <c r="P32" s="281"/>
      <c r="W32" s="280">
        <f>ROUND(BC54, 2)</f>
        <v>0</v>
      </c>
      <c r="X32" s="281"/>
      <c r="Y32" s="281"/>
      <c r="Z32" s="281"/>
      <c r="AA32" s="281"/>
      <c r="AB32" s="281"/>
      <c r="AC32" s="281"/>
      <c r="AD32" s="281"/>
      <c r="AE32" s="281"/>
      <c r="AK32" s="280">
        <v>0</v>
      </c>
      <c r="AL32" s="281"/>
      <c r="AM32" s="281"/>
      <c r="AN32" s="281"/>
      <c r="AO32" s="281"/>
      <c r="AR32" s="37"/>
      <c r="BE32" s="289"/>
    </row>
    <row r="33" spans="1:57" s="3" customFormat="1" ht="14.45" hidden="1" customHeight="1">
      <c r="B33" s="37"/>
      <c r="F33" s="27" t="s">
        <v>44</v>
      </c>
      <c r="L33" s="282">
        <v>0</v>
      </c>
      <c r="M33" s="281"/>
      <c r="N33" s="281"/>
      <c r="O33" s="281"/>
      <c r="P33" s="281"/>
      <c r="W33" s="280">
        <f>ROUND(BD54, 2)</f>
        <v>0</v>
      </c>
      <c r="X33" s="281"/>
      <c r="Y33" s="281"/>
      <c r="Z33" s="281"/>
      <c r="AA33" s="281"/>
      <c r="AB33" s="281"/>
      <c r="AC33" s="281"/>
      <c r="AD33" s="281"/>
      <c r="AE33" s="281"/>
      <c r="AK33" s="280">
        <v>0</v>
      </c>
      <c r="AL33" s="281"/>
      <c r="AM33" s="281"/>
      <c r="AN33" s="281"/>
      <c r="AO33" s="281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83" t="s">
        <v>47</v>
      </c>
      <c r="Y35" s="284"/>
      <c r="Z35" s="284"/>
      <c r="AA35" s="284"/>
      <c r="AB35" s="284"/>
      <c r="AC35" s="40"/>
      <c r="AD35" s="40"/>
      <c r="AE35" s="40"/>
      <c r="AF35" s="40"/>
      <c r="AG35" s="40"/>
      <c r="AH35" s="40"/>
      <c r="AI35" s="40"/>
      <c r="AJ35" s="40"/>
      <c r="AK35" s="285">
        <f>SUM(AK26:AK33)</f>
        <v>0</v>
      </c>
      <c r="AL35" s="284"/>
      <c r="AM35" s="284"/>
      <c r="AN35" s="284"/>
      <c r="AO35" s="28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1" t="s">
        <v>48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20-0906</v>
      </c>
      <c r="AR44" s="46"/>
    </row>
    <row r="45" spans="1:57" s="5" customFormat="1" ht="36.950000000000003" customHeight="1">
      <c r="B45" s="47"/>
      <c r="C45" s="48" t="s">
        <v>17</v>
      </c>
      <c r="L45" s="271" t="str">
        <f>K6</f>
        <v>Výměna střešní krytiny Stará Hlína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20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Stará Hlína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22</v>
      </c>
      <c r="AJ47" s="32"/>
      <c r="AK47" s="32"/>
      <c r="AL47" s="32"/>
      <c r="AM47" s="273" t="str">
        <f>IF(AN8= "","",AN8)</f>
        <v>4. 9. 2020</v>
      </c>
      <c r="AN47" s="273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7" t="s">
        <v>24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30</v>
      </c>
      <c r="AJ49" s="32"/>
      <c r="AK49" s="32"/>
      <c r="AL49" s="32"/>
      <c r="AM49" s="274" t="str">
        <f>IF(E17="","",E17)</f>
        <v>Ing.Vladimír Knapík, Třeboň</v>
      </c>
      <c r="AN49" s="275"/>
      <c r="AO49" s="275"/>
      <c r="AP49" s="275"/>
      <c r="AQ49" s="32"/>
      <c r="AR49" s="33"/>
      <c r="AS49" s="276" t="s">
        <v>49</v>
      </c>
      <c r="AT49" s="277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7" t="s">
        <v>28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32</v>
      </c>
      <c r="AJ50" s="32"/>
      <c r="AK50" s="32"/>
      <c r="AL50" s="32"/>
      <c r="AM50" s="274" t="str">
        <f>IF(E20="","",E20)</f>
        <v xml:space="preserve"> </v>
      </c>
      <c r="AN50" s="275"/>
      <c r="AO50" s="275"/>
      <c r="AP50" s="275"/>
      <c r="AQ50" s="32"/>
      <c r="AR50" s="33"/>
      <c r="AS50" s="278"/>
      <c r="AT50" s="279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78"/>
      <c r="AT51" s="279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62" t="s">
        <v>50</v>
      </c>
      <c r="D52" s="263"/>
      <c r="E52" s="263"/>
      <c r="F52" s="263"/>
      <c r="G52" s="263"/>
      <c r="H52" s="55"/>
      <c r="I52" s="264" t="s">
        <v>51</v>
      </c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5" t="s">
        <v>52</v>
      </c>
      <c r="AH52" s="263"/>
      <c r="AI52" s="263"/>
      <c r="AJ52" s="263"/>
      <c r="AK52" s="263"/>
      <c r="AL52" s="263"/>
      <c r="AM52" s="263"/>
      <c r="AN52" s="264" t="s">
        <v>53</v>
      </c>
      <c r="AO52" s="263"/>
      <c r="AP52" s="263"/>
      <c r="AQ52" s="56" t="s">
        <v>54</v>
      </c>
      <c r="AR52" s="33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67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69">
        <f>ROUND(AG55,2)</f>
        <v>0</v>
      </c>
      <c r="AH54" s="269"/>
      <c r="AI54" s="269"/>
      <c r="AJ54" s="269"/>
      <c r="AK54" s="269"/>
      <c r="AL54" s="269"/>
      <c r="AM54" s="269"/>
      <c r="AN54" s="270">
        <f>SUM(AG54,AT54)</f>
        <v>0</v>
      </c>
      <c r="AO54" s="270"/>
      <c r="AP54" s="270"/>
      <c r="AQ54" s="67" t="s">
        <v>3</v>
      </c>
      <c r="AR54" s="63"/>
      <c r="AS54" s="68">
        <f>ROUND(AS55,2)</f>
        <v>0</v>
      </c>
      <c r="AT54" s="69">
        <f>ROUND(SUM(AV54:AW54),2)</f>
        <v>0</v>
      </c>
      <c r="AU54" s="70">
        <f>ROUND(AU55,5)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ROUND(AZ55,2)</f>
        <v>0</v>
      </c>
      <c r="BA54" s="69">
        <f>ROUND(BA55,2)</f>
        <v>0</v>
      </c>
      <c r="BB54" s="69">
        <f>ROUND(BB55,2)</f>
        <v>0</v>
      </c>
      <c r="BC54" s="69">
        <f>ROUND(BC55,2)</f>
        <v>0</v>
      </c>
      <c r="BD54" s="71">
        <f>ROUND(BD55,2)</f>
        <v>0</v>
      </c>
      <c r="BS54" s="72" t="s">
        <v>68</v>
      </c>
      <c r="BT54" s="72" t="s">
        <v>69</v>
      </c>
      <c r="BU54" s="73" t="s">
        <v>70</v>
      </c>
      <c r="BV54" s="72" t="s">
        <v>71</v>
      </c>
      <c r="BW54" s="72" t="s">
        <v>5</v>
      </c>
      <c r="BX54" s="72" t="s">
        <v>72</v>
      </c>
      <c r="CL54" s="72" t="s">
        <v>3</v>
      </c>
    </row>
    <row r="55" spans="1:91" s="7" customFormat="1" ht="16.5" customHeight="1">
      <c r="A55" s="74" t="s">
        <v>73</v>
      </c>
      <c r="B55" s="75"/>
      <c r="C55" s="76"/>
      <c r="D55" s="268" t="s">
        <v>74</v>
      </c>
      <c r="E55" s="268"/>
      <c r="F55" s="268"/>
      <c r="G55" s="268"/>
      <c r="H55" s="268"/>
      <c r="I55" s="77"/>
      <c r="J55" s="268" t="s">
        <v>75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6">
        <f>'02 - oprava střechy beton...'!J30</f>
        <v>0</v>
      </c>
      <c r="AH55" s="267"/>
      <c r="AI55" s="267"/>
      <c r="AJ55" s="267"/>
      <c r="AK55" s="267"/>
      <c r="AL55" s="267"/>
      <c r="AM55" s="267"/>
      <c r="AN55" s="266">
        <f>SUM(AG55,AT55)</f>
        <v>0</v>
      </c>
      <c r="AO55" s="267"/>
      <c r="AP55" s="267"/>
      <c r="AQ55" s="78" t="s">
        <v>76</v>
      </c>
      <c r="AR55" s="75"/>
      <c r="AS55" s="79">
        <v>0</v>
      </c>
      <c r="AT55" s="80">
        <f>ROUND(SUM(AV55:AW55),2)</f>
        <v>0</v>
      </c>
      <c r="AU55" s="81">
        <f>'02 - oprava střechy beton...'!P95</f>
        <v>0</v>
      </c>
      <c r="AV55" s="80">
        <f>'02 - oprava střechy beton...'!J33</f>
        <v>0</v>
      </c>
      <c r="AW55" s="80">
        <f>'02 - oprava střechy beton...'!J34</f>
        <v>0</v>
      </c>
      <c r="AX55" s="80">
        <f>'02 - oprava střechy beton...'!J35</f>
        <v>0</v>
      </c>
      <c r="AY55" s="80">
        <f>'02 - oprava střechy beton...'!J36</f>
        <v>0</v>
      </c>
      <c r="AZ55" s="80">
        <f>'02 - oprava střechy beton...'!F33</f>
        <v>0</v>
      </c>
      <c r="BA55" s="80">
        <f>'02 - oprava střechy beton...'!F34</f>
        <v>0</v>
      </c>
      <c r="BB55" s="80">
        <f>'02 - oprava střechy beton...'!F35</f>
        <v>0</v>
      </c>
      <c r="BC55" s="80">
        <f>'02 - oprava střechy beton...'!F36</f>
        <v>0</v>
      </c>
      <c r="BD55" s="82">
        <f>'02 - oprava střechy beton...'!F37</f>
        <v>0</v>
      </c>
      <c r="BT55" s="83" t="s">
        <v>77</v>
      </c>
      <c r="BV55" s="83" t="s">
        <v>71</v>
      </c>
      <c r="BW55" s="83" t="s">
        <v>78</v>
      </c>
      <c r="BX55" s="83" t="s">
        <v>5</v>
      </c>
      <c r="CL55" s="83" t="s">
        <v>3</v>
      </c>
      <c r="CM55" s="83" t="s">
        <v>77</v>
      </c>
    </row>
    <row r="56" spans="1:91" s="2" customFormat="1" ht="30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1" s="2" customFormat="1" ht="6.95" customHeight="1">
      <c r="A57" s="32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2 - oprava střechy beto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>
      <selection activeCell="A4" sqref="A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0" t="s">
        <v>6</v>
      </c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1:46" s="1" customFormat="1" ht="24.95" customHeight="1">
      <c r="B4" s="20"/>
      <c r="D4" s="21" t="s">
        <v>79</v>
      </c>
      <c r="L4" s="20"/>
      <c r="M4" s="84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99" t="str">
        <f>'Rekapitulace stavby'!K6</f>
        <v>Výměna střešní krytiny Stará Hlína</v>
      </c>
      <c r="F7" s="300"/>
      <c r="G7" s="300"/>
      <c r="H7" s="300"/>
      <c r="L7" s="20"/>
    </row>
    <row r="8" spans="1:46" s="2" customFormat="1" ht="12" customHeight="1">
      <c r="A8" s="32"/>
      <c r="B8" s="33"/>
      <c r="C8" s="32"/>
      <c r="D8" s="27" t="s">
        <v>80</v>
      </c>
      <c r="E8" s="32"/>
      <c r="F8" s="32"/>
      <c r="G8" s="32"/>
      <c r="H8" s="32"/>
      <c r="I8" s="32"/>
      <c r="J8" s="32"/>
      <c r="K8" s="32"/>
      <c r="L8" s="8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71" t="s">
        <v>81</v>
      </c>
      <c r="F9" s="298"/>
      <c r="G9" s="298"/>
      <c r="H9" s="298"/>
      <c r="I9" s="32"/>
      <c r="J9" s="32"/>
      <c r="K9" s="32"/>
      <c r="L9" s="8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3</v>
      </c>
      <c r="G11" s="32"/>
      <c r="H11" s="32"/>
      <c r="I11" s="27" t="s">
        <v>19</v>
      </c>
      <c r="J11" s="25" t="s">
        <v>3</v>
      </c>
      <c r="K11" s="32"/>
      <c r="L11" s="8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0" t="str">
        <f>'Rekapitulace stavby'!AN8</f>
        <v>4. 9. 2020</v>
      </c>
      <c r="K12" s="32"/>
      <c r="L12" s="8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8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27</v>
      </c>
      <c r="J15" s="25" t="str">
        <f>IF('Rekapitulace stavby'!AN11="","",'Rekapitulace stavby'!AN11)</f>
        <v/>
      </c>
      <c r="K15" s="32"/>
      <c r="L15" s="8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8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01" t="str">
        <f>'Rekapitulace stavby'!E14</f>
        <v>Vyplň údaj</v>
      </c>
      <c r="F18" s="290"/>
      <c r="G18" s="290"/>
      <c r="H18" s="290"/>
      <c r="I18" s="27" t="s">
        <v>27</v>
      </c>
      <c r="J18" s="28" t="str">
        <f>'Rekapitulace stavby'!AN14</f>
        <v>Vyplň údaj</v>
      </c>
      <c r="K18" s="32"/>
      <c r="L18" s="8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3</v>
      </c>
      <c r="K20" s="32"/>
      <c r="L20" s="8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622</v>
      </c>
      <c r="F21" s="32"/>
      <c r="G21" s="32"/>
      <c r="H21" s="32"/>
      <c r="I21" s="27" t="s">
        <v>27</v>
      </c>
      <c r="J21" s="25" t="s">
        <v>3</v>
      </c>
      <c r="K21" s="32"/>
      <c r="L21" s="8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8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27</v>
      </c>
      <c r="J24" s="25" t="str">
        <f>IF('Rekapitulace stavby'!AN20="","",'Rekapitulace stavby'!AN20)</f>
        <v/>
      </c>
      <c r="K24" s="32"/>
      <c r="L24" s="8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8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86"/>
      <c r="B27" s="87"/>
      <c r="C27" s="86"/>
      <c r="D27" s="86"/>
      <c r="E27" s="294" t="s">
        <v>3</v>
      </c>
      <c r="F27" s="294"/>
      <c r="G27" s="294"/>
      <c r="H27" s="294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89" t="s">
        <v>35</v>
      </c>
      <c r="E30" s="32"/>
      <c r="F30" s="32"/>
      <c r="G30" s="32"/>
      <c r="H30" s="32"/>
      <c r="I30" s="32"/>
      <c r="J30" s="66">
        <f>ROUND(J95, 2)</f>
        <v>0</v>
      </c>
      <c r="K30" s="32"/>
      <c r="L30" s="8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8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0" t="s">
        <v>39</v>
      </c>
      <c r="E33" s="27" t="s">
        <v>40</v>
      </c>
      <c r="F33" s="91">
        <f>ROUND((SUM(BE95:BE204)),  2)</f>
        <v>0</v>
      </c>
      <c r="G33" s="32"/>
      <c r="H33" s="32"/>
      <c r="I33" s="92">
        <v>0.21</v>
      </c>
      <c r="J33" s="91">
        <f>ROUND(((SUM(BE95:BE204))*I33),  2)</f>
        <v>0</v>
      </c>
      <c r="K33" s="32"/>
      <c r="L33" s="8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91">
        <f>ROUND((SUM(BF95:BF204)),  2)</f>
        <v>0</v>
      </c>
      <c r="G34" s="32"/>
      <c r="H34" s="32"/>
      <c r="I34" s="92">
        <v>0.15</v>
      </c>
      <c r="J34" s="91">
        <f>ROUND(((SUM(BF95:BF204))*I34),  2)</f>
        <v>0</v>
      </c>
      <c r="K34" s="32"/>
      <c r="L34" s="8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91">
        <f>ROUND((SUM(BG95:BG204)),  2)</f>
        <v>0</v>
      </c>
      <c r="G35" s="32"/>
      <c r="H35" s="32"/>
      <c r="I35" s="92">
        <v>0.21</v>
      </c>
      <c r="J35" s="91">
        <f>0</f>
        <v>0</v>
      </c>
      <c r="K35" s="32"/>
      <c r="L35" s="8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91">
        <f>ROUND((SUM(BH95:BH204)),  2)</f>
        <v>0</v>
      </c>
      <c r="G36" s="32"/>
      <c r="H36" s="32"/>
      <c r="I36" s="92">
        <v>0.15</v>
      </c>
      <c r="J36" s="91">
        <f>0</f>
        <v>0</v>
      </c>
      <c r="K36" s="32"/>
      <c r="L36" s="8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91">
        <f>ROUND((SUM(BI95:BI204)),  2)</f>
        <v>0</v>
      </c>
      <c r="G37" s="32"/>
      <c r="H37" s="32"/>
      <c r="I37" s="92">
        <v>0</v>
      </c>
      <c r="J37" s="91">
        <f>0</f>
        <v>0</v>
      </c>
      <c r="K37" s="32"/>
      <c r="L37" s="8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8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5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82</v>
      </c>
      <c r="D45" s="32"/>
      <c r="E45" s="32"/>
      <c r="F45" s="32"/>
      <c r="G45" s="32"/>
      <c r="H45" s="32"/>
      <c r="I45" s="32"/>
      <c r="J45" s="32"/>
      <c r="K45" s="32"/>
      <c r="L45" s="85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99" t="str">
        <f>E7</f>
        <v>Výměna střešní krytiny Stará Hlína</v>
      </c>
      <c r="F48" s="300"/>
      <c r="G48" s="300"/>
      <c r="H48" s="300"/>
      <c r="I48" s="32"/>
      <c r="J48" s="32"/>
      <c r="K48" s="32"/>
      <c r="L48" s="8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80</v>
      </c>
      <c r="D49" s="32"/>
      <c r="E49" s="32"/>
      <c r="F49" s="32"/>
      <c r="G49" s="32"/>
      <c r="H49" s="32"/>
      <c r="I49" s="32"/>
      <c r="J49" s="32"/>
      <c r="K49" s="32"/>
      <c r="L49" s="8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71" t="str">
        <f>E9</f>
        <v>02 - oprava střechy betonová taška</v>
      </c>
      <c r="F50" s="298"/>
      <c r="G50" s="298"/>
      <c r="H50" s="298"/>
      <c r="I50" s="32"/>
      <c r="J50" s="32"/>
      <c r="K50" s="32"/>
      <c r="L50" s="8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20</v>
      </c>
      <c r="D52" s="32"/>
      <c r="E52" s="32"/>
      <c r="F52" s="25" t="str">
        <f>F12</f>
        <v>Stará Hlína</v>
      </c>
      <c r="G52" s="32"/>
      <c r="H52" s="32"/>
      <c r="I52" s="27" t="s">
        <v>22</v>
      </c>
      <c r="J52" s="50" t="str">
        <f>IF(J12="","",J12)</f>
        <v>4. 9. 2020</v>
      </c>
      <c r="K52" s="32"/>
      <c r="L52" s="8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" customHeight="1">
      <c r="A54" s="32"/>
      <c r="B54" s="33"/>
      <c r="C54" s="27" t="s">
        <v>24</v>
      </c>
      <c r="D54" s="32"/>
      <c r="E54" s="32"/>
      <c r="F54" s="25" t="str">
        <f>E15</f>
        <v xml:space="preserve"> </v>
      </c>
      <c r="G54" s="32"/>
      <c r="H54" s="32"/>
      <c r="I54" s="27" t="s">
        <v>30</v>
      </c>
      <c r="J54" s="30" t="str">
        <f>E21</f>
        <v>Ing.Vladimír Knapík, Třeboň</v>
      </c>
      <c r="K54" s="32"/>
      <c r="L54" s="8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28</v>
      </c>
      <c r="D55" s="32"/>
      <c r="E55" s="32"/>
      <c r="F55" s="25" t="str">
        <f>IF(E18="","",E18)</f>
        <v>Vyplň údaj</v>
      </c>
      <c r="G55" s="32"/>
      <c r="H55" s="32"/>
      <c r="I55" s="27" t="s">
        <v>32</v>
      </c>
      <c r="J55" s="30" t="str">
        <f>E24</f>
        <v xml:space="preserve"> </v>
      </c>
      <c r="K55" s="32"/>
      <c r="L55" s="8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99" t="s">
        <v>83</v>
      </c>
      <c r="D57" s="93"/>
      <c r="E57" s="93"/>
      <c r="F57" s="93"/>
      <c r="G57" s="93"/>
      <c r="H57" s="93"/>
      <c r="I57" s="93"/>
      <c r="J57" s="100" t="s">
        <v>84</v>
      </c>
      <c r="K57" s="93"/>
      <c r="L57" s="8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1" t="s">
        <v>67</v>
      </c>
      <c r="D59" s="32"/>
      <c r="E59" s="32"/>
      <c r="F59" s="32"/>
      <c r="G59" s="32"/>
      <c r="H59" s="32"/>
      <c r="I59" s="32"/>
      <c r="J59" s="66">
        <f>J95</f>
        <v>0</v>
      </c>
      <c r="K59" s="32"/>
      <c r="L59" s="8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85</v>
      </c>
    </row>
    <row r="60" spans="1:47" s="9" customFormat="1" ht="24.95" customHeight="1">
      <c r="B60" s="102"/>
      <c r="D60" s="103" t="s">
        <v>86</v>
      </c>
      <c r="E60" s="104"/>
      <c r="F60" s="104"/>
      <c r="G60" s="104"/>
      <c r="H60" s="104"/>
      <c r="I60" s="104"/>
      <c r="J60" s="105">
        <f>J96</f>
        <v>0</v>
      </c>
      <c r="L60" s="102"/>
    </row>
    <row r="61" spans="1:47" s="10" customFormat="1" ht="19.899999999999999" customHeight="1">
      <c r="B61" s="106"/>
      <c r="D61" s="107" t="s">
        <v>87</v>
      </c>
      <c r="E61" s="108"/>
      <c r="F61" s="108"/>
      <c r="G61" s="108"/>
      <c r="H61" s="108"/>
      <c r="I61" s="108"/>
      <c r="J61" s="109">
        <f>J97</f>
        <v>0</v>
      </c>
      <c r="L61" s="106"/>
    </row>
    <row r="62" spans="1:47" s="10" customFormat="1" ht="19.899999999999999" customHeight="1">
      <c r="B62" s="106"/>
      <c r="D62" s="107" t="s">
        <v>88</v>
      </c>
      <c r="E62" s="108"/>
      <c r="F62" s="108"/>
      <c r="G62" s="108"/>
      <c r="H62" s="108"/>
      <c r="I62" s="108"/>
      <c r="J62" s="109">
        <f>J99</f>
        <v>0</v>
      </c>
      <c r="L62" s="106"/>
    </row>
    <row r="63" spans="1:47" s="10" customFormat="1" ht="19.899999999999999" customHeight="1">
      <c r="B63" s="106"/>
      <c r="D63" s="107" t="s">
        <v>89</v>
      </c>
      <c r="E63" s="108"/>
      <c r="F63" s="108"/>
      <c r="G63" s="108"/>
      <c r="H63" s="108"/>
      <c r="I63" s="108"/>
      <c r="J63" s="109">
        <f>J102</f>
        <v>0</v>
      </c>
      <c r="L63" s="106"/>
    </row>
    <row r="64" spans="1:47" s="10" customFormat="1" ht="19.899999999999999" customHeight="1">
      <c r="B64" s="106"/>
      <c r="D64" s="107" t="s">
        <v>90</v>
      </c>
      <c r="E64" s="108"/>
      <c r="F64" s="108"/>
      <c r="G64" s="108"/>
      <c r="H64" s="108"/>
      <c r="I64" s="108"/>
      <c r="J64" s="109">
        <f>J105</f>
        <v>0</v>
      </c>
      <c r="L64" s="106"/>
    </row>
    <row r="65" spans="1:31" s="9" customFormat="1" ht="24.95" customHeight="1">
      <c r="B65" s="102"/>
      <c r="D65" s="103" t="s">
        <v>91</v>
      </c>
      <c r="E65" s="104"/>
      <c r="F65" s="104"/>
      <c r="G65" s="104"/>
      <c r="H65" s="104"/>
      <c r="I65" s="104"/>
      <c r="J65" s="105">
        <f>J112</f>
        <v>0</v>
      </c>
      <c r="L65" s="102"/>
    </row>
    <row r="66" spans="1:31" s="10" customFormat="1" ht="19.899999999999999" customHeight="1">
      <c r="B66" s="106"/>
      <c r="D66" s="107" t="s">
        <v>92</v>
      </c>
      <c r="E66" s="108"/>
      <c r="F66" s="108"/>
      <c r="G66" s="108"/>
      <c r="H66" s="108"/>
      <c r="I66" s="108"/>
      <c r="J66" s="109">
        <f>J113</f>
        <v>0</v>
      </c>
      <c r="L66" s="106"/>
    </row>
    <row r="67" spans="1:31" s="10" customFormat="1" ht="19.899999999999999" customHeight="1">
      <c r="B67" s="106"/>
      <c r="D67" s="107" t="s">
        <v>93</v>
      </c>
      <c r="E67" s="108"/>
      <c r="F67" s="108"/>
      <c r="G67" s="108"/>
      <c r="H67" s="108"/>
      <c r="I67" s="108"/>
      <c r="J67" s="109">
        <f>J116</f>
        <v>0</v>
      </c>
      <c r="L67" s="106"/>
    </row>
    <row r="68" spans="1:31" s="10" customFormat="1" ht="19.899999999999999" customHeight="1">
      <c r="B68" s="106"/>
      <c r="D68" s="107" t="s">
        <v>94</v>
      </c>
      <c r="E68" s="108"/>
      <c r="F68" s="108"/>
      <c r="G68" s="108"/>
      <c r="H68" s="108"/>
      <c r="I68" s="108"/>
      <c r="J68" s="109">
        <f>J121</f>
        <v>0</v>
      </c>
      <c r="L68" s="106"/>
    </row>
    <row r="69" spans="1:31" s="10" customFormat="1" ht="19.899999999999999" customHeight="1">
      <c r="B69" s="106"/>
      <c r="D69" s="107" t="s">
        <v>95</v>
      </c>
      <c r="E69" s="108"/>
      <c r="F69" s="108"/>
      <c r="G69" s="108"/>
      <c r="H69" s="108"/>
      <c r="I69" s="108"/>
      <c r="J69" s="109">
        <f>J130</f>
        <v>0</v>
      </c>
      <c r="L69" s="106"/>
    </row>
    <row r="70" spans="1:31" s="10" customFormat="1" ht="19.899999999999999" customHeight="1">
      <c r="B70" s="106"/>
      <c r="D70" s="107" t="s">
        <v>96</v>
      </c>
      <c r="E70" s="108"/>
      <c r="F70" s="108"/>
      <c r="G70" s="108"/>
      <c r="H70" s="108"/>
      <c r="I70" s="108"/>
      <c r="J70" s="109">
        <f>J154</f>
        <v>0</v>
      </c>
      <c r="L70" s="106"/>
    </row>
    <row r="71" spans="1:31" s="10" customFormat="1" ht="19.899999999999999" customHeight="1">
      <c r="B71" s="106"/>
      <c r="D71" s="107" t="s">
        <v>97</v>
      </c>
      <c r="E71" s="108"/>
      <c r="F71" s="108"/>
      <c r="G71" s="108"/>
      <c r="H71" s="108"/>
      <c r="I71" s="108"/>
      <c r="J71" s="109">
        <f>J196</f>
        <v>0</v>
      </c>
      <c r="L71" s="106"/>
    </row>
    <row r="72" spans="1:31" s="9" customFormat="1" ht="24.95" customHeight="1">
      <c r="B72" s="102"/>
      <c r="D72" s="103" t="s">
        <v>98</v>
      </c>
      <c r="E72" s="104"/>
      <c r="F72" s="104"/>
      <c r="G72" s="104"/>
      <c r="H72" s="104"/>
      <c r="I72" s="104"/>
      <c r="J72" s="105">
        <f>J198</f>
        <v>0</v>
      </c>
      <c r="L72" s="102"/>
    </row>
    <row r="73" spans="1:31" s="10" customFormat="1" ht="19.899999999999999" customHeight="1">
      <c r="B73" s="106"/>
      <c r="D73" s="107" t="s">
        <v>99</v>
      </c>
      <c r="E73" s="108"/>
      <c r="F73" s="108"/>
      <c r="G73" s="108"/>
      <c r="H73" s="108"/>
      <c r="I73" s="108"/>
      <c r="J73" s="109">
        <f>J199</f>
        <v>0</v>
      </c>
      <c r="L73" s="106"/>
    </row>
    <row r="74" spans="1:31" s="10" customFormat="1" ht="19.899999999999999" customHeight="1">
      <c r="B74" s="106"/>
      <c r="D74" s="107" t="s">
        <v>100</v>
      </c>
      <c r="E74" s="108"/>
      <c r="F74" s="108"/>
      <c r="G74" s="108"/>
      <c r="H74" s="108"/>
      <c r="I74" s="108"/>
      <c r="J74" s="109">
        <f>J201</f>
        <v>0</v>
      </c>
      <c r="L74" s="106"/>
    </row>
    <row r="75" spans="1:31" s="10" customFormat="1" ht="19.899999999999999" customHeight="1">
      <c r="B75" s="106"/>
      <c r="D75" s="107" t="s">
        <v>101</v>
      </c>
      <c r="E75" s="108"/>
      <c r="F75" s="108"/>
      <c r="G75" s="108"/>
      <c r="H75" s="108"/>
      <c r="I75" s="108"/>
      <c r="J75" s="109">
        <f>J203</f>
        <v>0</v>
      </c>
      <c r="L75" s="106"/>
    </row>
    <row r="76" spans="1:31" s="2" customFormat="1" ht="21.75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8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8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63" s="2" customFormat="1" ht="6.95" customHeight="1">
      <c r="A81" s="32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8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24.95" customHeight="1">
      <c r="A82" s="32"/>
      <c r="B82" s="33"/>
      <c r="C82" s="21" t="s">
        <v>102</v>
      </c>
      <c r="D82" s="32"/>
      <c r="E82" s="32"/>
      <c r="F82" s="32"/>
      <c r="G82" s="32"/>
      <c r="H82" s="32"/>
      <c r="I82" s="32"/>
      <c r="J82" s="32"/>
      <c r="K82" s="32"/>
      <c r="L82" s="8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8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3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8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6.5" customHeight="1">
      <c r="A85" s="32"/>
      <c r="B85" s="33"/>
      <c r="C85" s="32"/>
      <c r="D85" s="32"/>
      <c r="E85" s="299" t="str">
        <f>E7</f>
        <v>Výměna střešní krytiny Stará Hlína</v>
      </c>
      <c r="F85" s="300"/>
      <c r="G85" s="300"/>
      <c r="H85" s="300"/>
      <c r="I85" s="32"/>
      <c r="J85" s="32"/>
      <c r="K85" s="32"/>
      <c r="L85" s="8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2" customHeight="1">
      <c r="A86" s="32"/>
      <c r="B86" s="33"/>
      <c r="C86" s="27" t="s">
        <v>80</v>
      </c>
      <c r="D86" s="32"/>
      <c r="E86" s="32"/>
      <c r="F86" s="32"/>
      <c r="G86" s="32"/>
      <c r="H86" s="32"/>
      <c r="I86" s="32"/>
      <c r="J86" s="32"/>
      <c r="K86" s="32"/>
      <c r="L86" s="8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16.5" customHeight="1">
      <c r="A87" s="32"/>
      <c r="B87" s="33"/>
      <c r="C87" s="32"/>
      <c r="D87" s="32"/>
      <c r="E87" s="271" t="str">
        <f>E9</f>
        <v>02 - oprava střechy betonová taška</v>
      </c>
      <c r="F87" s="298"/>
      <c r="G87" s="298"/>
      <c r="H87" s="298"/>
      <c r="I87" s="32"/>
      <c r="J87" s="32"/>
      <c r="K87" s="32"/>
      <c r="L87" s="8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8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12" customHeight="1">
      <c r="A89" s="32"/>
      <c r="B89" s="33"/>
      <c r="C89" s="27" t="s">
        <v>20</v>
      </c>
      <c r="D89" s="32"/>
      <c r="E89" s="32"/>
      <c r="F89" s="25" t="str">
        <f>F12</f>
        <v>Stará Hlína</v>
      </c>
      <c r="G89" s="32"/>
      <c r="H89" s="32"/>
      <c r="I89" s="27" t="s">
        <v>22</v>
      </c>
      <c r="J89" s="50" t="str">
        <f>IF(J12="","",J12)</f>
        <v>4. 9. 2020</v>
      </c>
      <c r="K89" s="32"/>
      <c r="L89" s="8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8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30</v>
      </c>
      <c r="J91" s="30" t="str">
        <f>E21</f>
        <v>Ing.Vladimír Knapík, Třeboň</v>
      </c>
      <c r="K91" s="32"/>
      <c r="L91" s="8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8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8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63" s="11" customFormat="1" ht="29.25" customHeight="1">
      <c r="A94" s="110"/>
      <c r="B94" s="111"/>
      <c r="C94" s="112" t="s">
        <v>103</v>
      </c>
      <c r="D94" s="113" t="s">
        <v>54</v>
      </c>
      <c r="E94" s="113" t="s">
        <v>50</v>
      </c>
      <c r="F94" s="113" t="s">
        <v>51</v>
      </c>
      <c r="G94" s="113" t="s">
        <v>104</v>
      </c>
      <c r="H94" s="113" t="s">
        <v>105</v>
      </c>
      <c r="I94" s="113" t="s">
        <v>106</v>
      </c>
      <c r="J94" s="113" t="s">
        <v>84</v>
      </c>
      <c r="K94" s="114" t="s">
        <v>107</v>
      </c>
      <c r="L94" s="115"/>
      <c r="M94" s="57" t="s">
        <v>3</v>
      </c>
      <c r="N94" s="58" t="s">
        <v>39</v>
      </c>
      <c r="O94" s="58" t="s">
        <v>108</v>
      </c>
      <c r="P94" s="58" t="s">
        <v>109</v>
      </c>
      <c r="Q94" s="58" t="s">
        <v>110</v>
      </c>
      <c r="R94" s="58" t="s">
        <v>111</v>
      </c>
      <c r="S94" s="58" t="s">
        <v>112</v>
      </c>
      <c r="T94" s="59" t="s">
        <v>113</v>
      </c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</row>
    <row r="95" spans="1:63" s="2" customFormat="1" ht="22.9" customHeight="1">
      <c r="A95" s="32"/>
      <c r="B95" s="33"/>
      <c r="C95" s="64" t="s">
        <v>114</v>
      </c>
      <c r="D95" s="32"/>
      <c r="E95" s="32"/>
      <c r="F95" s="32"/>
      <c r="G95" s="32"/>
      <c r="H95" s="32"/>
      <c r="I95" s="32"/>
      <c r="J95" s="116">
        <f>BK95</f>
        <v>0</v>
      </c>
      <c r="K95" s="32"/>
      <c r="L95" s="33"/>
      <c r="M95" s="60"/>
      <c r="N95" s="51"/>
      <c r="O95" s="61"/>
      <c r="P95" s="117">
        <f>P96+P112+P198</f>
        <v>0</v>
      </c>
      <c r="Q95" s="61"/>
      <c r="R95" s="117">
        <f>R96+R112+R198</f>
        <v>23.74519329</v>
      </c>
      <c r="S95" s="61"/>
      <c r="T95" s="118">
        <f>T96+T112+T198</f>
        <v>31.536097999999999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68</v>
      </c>
      <c r="AU95" s="17" t="s">
        <v>85</v>
      </c>
      <c r="BK95" s="119">
        <f>BK96+BK112+BK198</f>
        <v>0</v>
      </c>
    </row>
    <row r="96" spans="1:63" s="12" customFormat="1" ht="25.9" customHeight="1">
      <c r="B96" s="120"/>
      <c r="D96" s="121" t="s">
        <v>68</v>
      </c>
      <c r="E96" s="122" t="s">
        <v>115</v>
      </c>
      <c r="F96" s="122" t="s">
        <v>116</v>
      </c>
      <c r="I96" s="123"/>
      <c r="J96" s="124">
        <f>BK96</f>
        <v>0</v>
      </c>
      <c r="L96" s="120"/>
      <c r="M96" s="125"/>
      <c r="N96" s="126"/>
      <c r="O96" s="126"/>
      <c r="P96" s="127">
        <f>P97+P99+P102+P105</f>
        <v>0</v>
      </c>
      <c r="Q96" s="126"/>
      <c r="R96" s="127">
        <f>R97+R99+R102+R105</f>
        <v>0</v>
      </c>
      <c r="S96" s="126"/>
      <c r="T96" s="128">
        <f>T97+T99+T102+T105</f>
        <v>0</v>
      </c>
      <c r="AR96" s="121" t="s">
        <v>77</v>
      </c>
      <c r="AT96" s="129" t="s">
        <v>68</v>
      </c>
      <c r="AU96" s="129" t="s">
        <v>69</v>
      </c>
      <c r="AY96" s="121" t="s">
        <v>117</v>
      </c>
      <c r="BK96" s="130">
        <f>BK97+BK99+BK102+BK105</f>
        <v>0</v>
      </c>
    </row>
    <row r="97" spans="1:65" s="12" customFormat="1" ht="22.9" customHeight="1">
      <c r="B97" s="120"/>
      <c r="D97" s="121" t="s">
        <v>68</v>
      </c>
      <c r="E97" s="131" t="s">
        <v>118</v>
      </c>
      <c r="F97" s="131" t="s">
        <v>119</v>
      </c>
      <c r="I97" s="123"/>
      <c r="J97" s="132">
        <f>BK97</f>
        <v>0</v>
      </c>
      <c r="L97" s="120"/>
      <c r="M97" s="125"/>
      <c r="N97" s="126"/>
      <c r="O97" s="126"/>
      <c r="P97" s="127">
        <f>P98</f>
        <v>0</v>
      </c>
      <c r="Q97" s="126"/>
      <c r="R97" s="127">
        <f>R98</f>
        <v>0</v>
      </c>
      <c r="S97" s="126"/>
      <c r="T97" s="128">
        <f>T98</f>
        <v>0</v>
      </c>
      <c r="AR97" s="121" t="s">
        <v>77</v>
      </c>
      <c r="AT97" s="129" t="s">
        <v>68</v>
      </c>
      <c r="AU97" s="129" t="s">
        <v>77</v>
      </c>
      <c r="AY97" s="121" t="s">
        <v>117</v>
      </c>
      <c r="BK97" s="130">
        <f>BK98</f>
        <v>0</v>
      </c>
    </row>
    <row r="98" spans="1:65" s="2" customFormat="1" ht="16.5" customHeight="1">
      <c r="A98" s="32"/>
      <c r="B98" s="133"/>
      <c r="C98" s="134" t="s">
        <v>77</v>
      </c>
      <c r="D98" s="134" t="s">
        <v>120</v>
      </c>
      <c r="E98" s="135" t="s">
        <v>121</v>
      </c>
      <c r="F98" s="136" t="s">
        <v>122</v>
      </c>
      <c r="G98" s="137" t="s">
        <v>123</v>
      </c>
      <c r="H98" s="138">
        <v>1</v>
      </c>
      <c r="I98" s="139"/>
      <c r="J98" s="140">
        <f>ROUND(I98*H98,2)</f>
        <v>0</v>
      </c>
      <c r="K98" s="136" t="s">
        <v>3</v>
      </c>
      <c r="L98" s="33"/>
      <c r="M98" s="141" t="s">
        <v>3</v>
      </c>
      <c r="N98" s="142" t="s">
        <v>41</v>
      </c>
      <c r="O98" s="53"/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5" t="s">
        <v>124</v>
      </c>
      <c r="AT98" s="145" t="s">
        <v>120</v>
      </c>
      <c r="AU98" s="145" t="s">
        <v>125</v>
      </c>
      <c r="AY98" s="17" t="s">
        <v>117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7" t="s">
        <v>125</v>
      </c>
      <c r="BK98" s="146">
        <f>ROUND(I98*H98,2)</f>
        <v>0</v>
      </c>
      <c r="BL98" s="17" t="s">
        <v>124</v>
      </c>
      <c r="BM98" s="145" t="s">
        <v>126</v>
      </c>
    </row>
    <row r="99" spans="1:65" s="12" customFormat="1" ht="22.9" customHeight="1">
      <c r="B99" s="120"/>
      <c r="D99" s="121" t="s">
        <v>68</v>
      </c>
      <c r="E99" s="131" t="s">
        <v>127</v>
      </c>
      <c r="F99" s="131" t="s">
        <v>128</v>
      </c>
      <c r="I99" s="123"/>
      <c r="J99" s="132">
        <f>BK99</f>
        <v>0</v>
      </c>
      <c r="L99" s="120"/>
      <c r="M99" s="125"/>
      <c r="N99" s="126"/>
      <c r="O99" s="126"/>
      <c r="P99" s="127">
        <f>SUM(P100:P101)</f>
        <v>0</v>
      </c>
      <c r="Q99" s="126"/>
      <c r="R99" s="127">
        <f>SUM(R100:R101)</f>
        <v>0</v>
      </c>
      <c r="S99" s="126"/>
      <c r="T99" s="128">
        <f>SUM(T100:T101)</f>
        <v>0</v>
      </c>
      <c r="AR99" s="121" t="s">
        <v>77</v>
      </c>
      <c r="AT99" s="129" t="s">
        <v>68</v>
      </c>
      <c r="AU99" s="129" t="s">
        <v>77</v>
      </c>
      <c r="AY99" s="121" t="s">
        <v>117</v>
      </c>
      <c r="BK99" s="130">
        <f>SUM(BK100:BK101)</f>
        <v>0</v>
      </c>
    </row>
    <row r="100" spans="1:65" s="2" customFormat="1" ht="16.5" customHeight="1">
      <c r="A100" s="32"/>
      <c r="B100" s="133"/>
      <c r="C100" s="134" t="s">
        <v>125</v>
      </c>
      <c r="D100" s="134" t="s">
        <v>120</v>
      </c>
      <c r="E100" s="135" t="s">
        <v>129</v>
      </c>
      <c r="F100" s="136" t="s">
        <v>130</v>
      </c>
      <c r="G100" s="137" t="s">
        <v>123</v>
      </c>
      <c r="H100" s="138">
        <v>1</v>
      </c>
      <c r="I100" s="139"/>
      <c r="J100" s="140">
        <f>ROUND(I100*H100,2)</f>
        <v>0</v>
      </c>
      <c r="K100" s="136" t="s">
        <v>3</v>
      </c>
      <c r="L100" s="33"/>
      <c r="M100" s="141" t="s">
        <v>3</v>
      </c>
      <c r="N100" s="142" t="s">
        <v>41</v>
      </c>
      <c r="O100" s="53"/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45" t="s">
        <v>124</v>
      </c>
      <c r="AT100" s="145" t="s">
        <v>120</v>
      </c>
      <c r="AU100" s="145" t="s">
        <v>125</v>
      </c>
      <c r="AY100" s="17" t="s">
        <v>117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7" t="s">
        <v>125</v>
      </c>
      <c r="BK100" s="146">
        <f>ROUND(I100*H100,2)</f>
        <v>0</v>
      </c>
      <c r="BL100" s="17" t="s">
        <v>124</v>
      </c>
      <c r="BM100" s="145" t="s">
        <v>131</v>
      </c>
    </row>
    <row r="101" spans="1:65" s="2" customFormat="1" ht="16.5" customHeight="1">
      <c r="A101" s="32"/>
      <c r="B101" s="133"/>
      <c r="C101" s="134" t="s">
        <v>118</v>
      </c>
      <c r="D101" s="134" t="s">
        <v>120</v>
      </c>
      <c r="E101" s="135" t="s">
        <v>132</v>
      </c>
      <c r="F101" s="136" t="s">
        <v>133</v>
      </c>
      <c r="G101" s="137" t="s">
        <v>123</v>
      </c>
      <c r="H101" s="138">
        <v>1</v>
      </c>
      <c r="I101" s="139"/>
      <c r="J101" s="140">
        <f>ROUND(I101*H101,2)</f>
        <v>0</v>
      </c>
      <c r="K101" s="136" t="s">
        <v>3</v>
      </c>
      <c r="L101" s="33"/>
      <c r="M101" s="141" t="s">
        <v>3</v>
      </c>
      <c r="N101" s="142" t="s">
        <v>41</v>
      </c>
      <c r="O101" s="53"/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45" t="s">
        <v>124</v>
      </c>
      <c r="AT101" s="145" t="s">
        <v>120</v>
      </c>
      <c r="AU101" s="145" t="s">
        <v>125</v>
      </c>
      <c r="AY101" s="17" t="s">
        <v>117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7" t="s">
        <v>125</v>
      </c>
      <c r="BK101" s="146">
        <f>ROUND(I101*H101,2)</f>
        <v>0</v>
      </c>
      <c r="BL101" s="17" t="s">
        <v>124</v>
      </c>
      <c r="BM101" s="145" t="s">
        <v>134</v>
      </c>
    </row>
    <row r="102" spans="1:65" s="12" customFormat="1" ht="22.9" customHeight="1">
      <c r="B102" s="120"/>
      <c r="D102" s="121" t="s">
        <v>68</v>
      </c>
      <c r="E102" s="131" t="s">
        <v>135</v>
      </c>
      <c r="F102" s="131" t="s">
        <v>136</v>
      </c>
      <c r="I102" s="123"/>
      <c r="J102" s="132">
        <f>BK102</f>
        <v>0</v>
      </c>
      <c r="L102" s="120"/>
      <c r="M102" s="125"/>
      <c r="N102" s="126"/>
      <c r="O102" s="126"/>
      <c r="P102" s="127">
        <f>SUM(P103:P104)</f>
        <v>0</v>
      </c>
      <c r="Q102" s="126"/>
      <c r="R102" s="127">
        <f>SUM(R103:R104)</f>
        <v>0</v>
      </c>
      <c r="S102" s="126"/>
      <c r="T102" s="128">
        <f>SUM(T103:T104)</f>
        <v>0</v>
      </c>
      <c r="AR102" s="121" t="s">
        <v>77</v>
      </c>
      <c r="AT102" s="129" t="s">
        <v>68</v>
      </c>
      <c r="AU102" s="129" t="s">
        <v>77</v>
      </c>
      <c r="AY102" s="121" t="s">
        <v>117</v>
      </c>
      <c r="BK102" s="130">
        <f>SUM(BK103:BK104)</f>
        <v>0</v>
      </c>
    </row>
    <row r="103" spans="1:65" s="2" customFormat="1" ht="16.5" customHeight="1">
      <c r="A103" s="32"/>
      <c r="B103" s="133"/>
      <c r="C103" s="134" t="s">
        <v>124</v>
      </c>
      <c r="D103" s="134" t="s">
        <v>120</v>
      </c>
      <c r="E103" s="135" t="s">
        <v>137</v>
      </c>
      <c r="F103" s="136" t="s">
        <v>138</v>
      </c>
      <c r="G103" s="137" t="s">
        <v>123</v>
      </c>
      <c r="H103" s="138">
        <v>1</v>
      </c>
      <c r="I103" s="139"/>
      <c r="J103" s="140">
        <f>ROUND(I103*H103,2)</f>
        <v>0</v>
      </c>
      <c r="K103" s="136" t="s">
        <v>3</v>
      </c>
      <c r="L103" s="33"/>
      <c r="M103" s="141" t="s">
        <v>3</v>
      </c>
      <c r="N103" s="142" t="s">
        <v>41</v>
      </c>
      <c r="O103" s="53"/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5" t="s">
        <v>124</v>
      </c>
      <c r="AT103" s="145" t="s">
        <v>120</v>
      </c>
      <c r="AU103" s="145" t="s">
        <v>125</v>
      </c>
      <c r="AY103" s="17" t="s">
        <v>117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7" t="s">
        <v>125</v>
      </c>
      <c r="BK103" s="146">
        <f>ROUND(I103*H103,2)</f>
        <v>0</v>
      </c>
      <c r="BL103" s="17" t="s">
        <v>124</v>
      </c>
      <c r="BM103" s="145" t="s">
        <v>139</v>
      </c>
    </row>
    <row r="104" spans="1:65" s="2" customFormat="1" ht="24">
      <c r="A104" s="32"/>
      <c r="B104" s="133"/>
      <c r="C104" s="134" t="s">
        <v>140</v>
      </c>
      <c r="D104" s="134" t="s">
        <v>120</v>
      </c>
      <c r="E104" s="135" t="s">
        <v>141</v>
      </c>
      <c r="F104" s="136" t="s">
        <v>142</v>
      </c>
      <c r="G104" s="137" t="s">
        <v>143</v>
      </c>
      <c r="H104" s="138">
        <v>414</v>
      </c>
      <c r="I104" s="139"/>
      <c r="J104" s="140">
        <f>ROUND(I104*H104,2)</f>
        <v>0</v>
      </c>
      <c r="K104" s="136" t="s">
        <v>3</v>
      </c>
      <c r="L104" s="33"/>
      <c r="M104" s="141" t="s">
        <v>3</v>
      </c>
      <c r="N104" s="142" t="s">
        <v>41</v>
      </c>
      <c r="O104" s="53"/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45" t="s">
        <v>124</v>
      </c>
      <c r="AT104" s="145" t="s">
        <v>120</v>
      </c>
      <c r="AU104" s="145" t="s">
        <v>125</v>
      </c>
      <c r="AY104" s="17" t="s">
        <v>117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7" t="s">
        <v>125</v>
      </c>
      <c r="BK104" s="146">
        <f>ROUND(I104*H104,2)</f>
        <v>0</v>
      </c>
      <c r="BL104" s="17" t="s">
        <v>124</v>
      </c>
      <c r="BM104" s="145" t="s">
        <v>144</v>
      </c>
    </row>
    <row r="105" spans="1:65" s="12" customFormat="1" ht="22.9" customHeight="1">
      <c r="B105" s="120"/>
      <c r="D105" s="121" t="s">
        <v>68</v>
      </c>
      <c r="E105" s="131" t="s">
        <v>145</v>
      </c>
      <c r="F105" s="131" t="s">
        <v>146</v>
      </c>
      <c r="I105" s="123"/>
      <c r="J105" s="132">
        <f>BK105</f>
        <v>0</v>
      </c>
      <c r="L105" s="120"/>
      <c r="M105" s="125"/>
      <c r="N105" s="126"/>
      <c r="O105" s="126"/>
      <c r="P105" s="127">
        <f>SUM(P106:P111)</f>
        <v>0</v>
      </c>
      <c r="Q105" s="126"/>
      <c r="R105" s="127">
        <f>SUM(R106:R111)</f>
        <v>0</v>
      </c>
      <c r="S105" s="126"/>
      <c r="T105" s="128">
        <f>SUM(T106:T111)</f>
        <v>0</v>
      </c>
      <c r="AR105" s="121" t="s">
        <v>77</v>
      </c>
      <c r="AT105" s="129" t="s">
        <v>68</v>
      </c>
      <c r="AU105" s="129" t="s">
        <v>77</v>
      </c>
      <c r="AY105" s="121" t="s">
        <v>117</v>
      </c>
      <c r="BK105" s="130">
        <f>SUM(BK106:BK111)</f>
        <v>0</v>
      </c>
    </row>
    <row r="106" spans="1:65" s="2" customFormat="1" ht="44.25" customHeight="1">
      <c r="A106" s="32"/>
      <c r="B106" s="133"/>
      <c r="C106" s="134" t="s">
        <v>147</v>
      </c>
      <c r="D106" s="134" t="s">
        <v>120</v>
      </c>
      <c r="E106" s="135" t="s">
        <v>148</v>
      </c>
      <c r="F106" s="136" t="s">
        <v>149</v>
      </c>
      <c r="G106" s="137" t="s">
        <v>150</v>
      </c>
      <c r="H106" s="138">
        <v>31.536000000000001</v>
      </c>
      <c r="I106" s="139"/>
      <c r="J106" s="140">
        <f>ROUND(I106*H106,2)</f>
        <v>0</v>
      </c>
      <c r="K106" s="136" t="s">
        <v>151</v>
      </c>
      <c r="L106" s="33"/>
      <c r="M106" s="141" t="s">
        <v>3</v>
      </c>
      <c r="N106" s="142" t="s">
        <v>41</v>
      </c>
      <c r="O106" s="53"/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45" t="s">
        <v>124</v>
      </c>
      <c r="AT106" s="145" t="s">
        <v>120</v>
      </c>
      <c r="AU106" s="145" t="s">
        <v>125</v>
      </c>
      <c r="AY106" s="17" t="s">
        <v>117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7" t="s">
        <v>125</v>
      </c>
      <c r="BK106" s="146">
        <f>ROUND(I106*H106,2)</f>
        <v>0</v>
      </c>
      <c r="BL106" s="17" t="s">
        <v>124</v>
      </c>
      <c r="BM106" s="145" t="s">
        <v>152</v>
      </c>
    </row>
    <row r="107" spans="1:65" s="2" customFormat="1" ht="44.25" customHeight="1">
      <c r="A107" s="32"/>
      <c r="B107" s="133"/>
      <c r="C107" s="134" t="s">
        <v>153</v>
      </c>
      <c r="D107" s="134" t="s">
        <v>120</v>
      </c>
      <c r="E107" s="135" t="s">
        <v>154</v>
      </c>
      <c r="F107" s="136" t="s">
        <v>155</v>
      </c>
      <c r="G107" s="137" t="s">
        <v>150</v>
      </c>
      <c r="H107" s="138">
        <v>441.50400000000002</v>
      </c>
      <c r="I107" s="139"/>
      <c r="J107" s="140">
        <f>ROUND(I107*H107,2)</f>
        <v>0</v>
      </c>
      <c r="K107" s="136" t="s">
        <v>151</v>
      </c>
      <c r="L107" s="33"/>
      <c r="M107" s="141" t="s">
        <v>3</v>
      </c>
      <c r="N107" s="142" t="s">
        <v>41</v>
      </c>
      <c r="O107" s="53"/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5" t="s">
        <v>124</v>
      </c>
      <c r="AT107" s="145" t="s">
        <v>120</v>
      </c>
      <c r="AU107" s="145" t="s">
        <v>125</v>
      </c>
      <c r="AY107" s="17" t="s">
        <v>117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7" t="s">
        <v>125</v>
      </c>
      <c r="BK107" s="146">
        <f>ROUND(I107*H107,2)</f>
        <v>0</v>
      </c>
      <c r="BL107" s="17" t="s">
        <v>124</v>
      </c>
      <c r="BM107" s="145" t="s">
        <v>156</v>
      </c>
    </row>
    <row r="108" spans="1:65" s="13" customFormat="1">
      <c r="B108" s="147"/>
      <c r="D108" s="148" t="s">
        <v>157</v>
      </c>
      <c r="F108" s="149" t="s">
        <v>158</v>
      </c>
      <c r="H108" s="150">
        <v>441.50400000000002</v>
      </c>
      <c r="I108" s="151"/>
      <c r="L108" s="147"/>
      <c r="M108" s="152"/>
      <c r="N108" s="153"/>
      <c r="O108" s="153"/>
      <c r="P108" s="153"/>
      <c r="Q108" s="153"/>
      <c r="R108" s="153"/>
      <c r="S108" s="153"/>
      <c r="T108" s="154"/>
      <c r="AT108" s="155" t="s">
        <v>157</v>
      </c>
      <c r="AU108" s="155" t="s">
        <v>125</v>
      </c>
      <c r="AV108" s="13" t="s">
        <v>125</v>
      </c>
      <c r="AW108" s="13" t="s">
        <v>4</v>
      </c>
      <c r="AX108" s="13" t="s">
        <v>77</v>
      </c>
      <c r="AY108" s="155" t="s">
        <v>117</v>
      </c>
    </row>
    <row r="109" spans="1:65" s="2" customFormat="1" ht="36">
      <c r="A109" s="32"/>
      <c r="B109" s="133"/>
      <c r="C109" s="134" t="s">
        <v>127</v>
      </c>
      <c r="D109" s="134" t="s">
        <v>120</v>
      </c>
      <c r="E109" s="135" t="s">
        <v>159</v>
      </c>
      <c r="F109" s="136" t="s">
        <v>160</v>
      </c>
      <c r="G109" s="137" t="s">
        <v>150</v>
      </c>
      <c r="H109" s="138">
        <v>31.536000000000001</v>
      </c>
      <c r="I109" s="139"/>
      <c r="J109" s="140">
        <f>ROUND(I109*H109,2)</f>
        <v>0</v>
      </c>
      <c r="K109" s="136" t="s">
        <v>151</v>
      </c>
      <c r="L109" s="33"/>
      <c r="M109" s="141" t="s">
        <v>3</v>
      </c>
      <c r="N109" s="142" t="s">
        <v>41</v>
      </c>
      <c r="O109" s="53"/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45" t="s">
        <v>124</v>
      </c>
      <c r="AT109" s="145" t="s">
        <v>120</v>
      </c>
      <c r="AU109" s="145" t="s">
        <v>125</v>
      </c>
      <c r="AY109" s="17" t="s">
        <v>117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7" t="s">
        <v>125</v>
      </c>
      <c r="BK109" s="146">
        <f>ROUND(I109*H109,2)</f>
        <v>0</v>
      </c>
      <c r="BL109" s="17" t="s">
        <v>124</v>
      </c>
      <c r="BM109" s="145" t="s">
        <v>161</v>
      </c>
    </row>
    <row r="110" spans="1:65" s="2" customFormat="1" ht="36">
      <c r="A110" s="32"/>
      <c r="B110" s="133"/>
      <c r="C110" s="134" t="s">
        <v>135</v>
      </c>
      <c r="D110" s="134" t="s">
        <v>120</v>
      </c>
      <c r="E110" s="135" t="s">
        <v>162</v>
      </c>
      <c r="F110" s="136" t="s">
        <v>163</v>
      </c>
      <c r="G110" s="137" t="s">
        <v>150</v>
      </c>
      <c r="H110" s="138">
        <v>26.898</v>
      </c>
      <c r="I110" s="139"/>
      <c r="J110" s="140">
        <f>ROUND(I110*H110,2)</f>
        <v>0</v>
      </c>
      <c r="K110" s="136" t="s">
        <v>151</v>
      </c>
      <c r="L110" s="33"/>
      <c r="M110" s="141" t="s">
        <v>3</v>
      </c>
      <c r="N110" s="142" t="s">
        <v>41</v>
      </c>
      <c r="O110" s="53"/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5" t="s">
        <v>124</v>
      </c>
      <c r="AT110" s="145" t="s">
        <v>120</v>
      </c>
      <c r="AU110" s="145" t="s">
        <v>125</v>
      </c>
      <c r="AY110" s="17" t="s">
        <v>117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7" t="s">
        <v>125</v>
      </c>
      <c r="BK110" s="146">
        <f>ROUND(I110*H110,2)</f>
        <v>0</v>
      </c>
      <c r="BL110" s="17" t="s">
        <v>124</v>
      </c>
      <c r="BM110" s="145" t="s">
        <v>164</v>
      </c>
    </row>
    <row r="111" spans="1:65" s="2" customFormat="1" ht="36">
      <c r="A111" s="32"/>
      <c r="B111" s="133"/>
      <c r="C111" s="134" t="s">
        <v>165</v>
      </c>
      <c r="D111" s="134" t="s">
        <v>120</v>
      </c>
      <c r="E111" s="135" t="s">
        <v>166</v>
      </c>
      <c r="F111" s="136" t="s">
        <v>167</v>
      </c>
      <c r="G111" s="137" t="s">
        <v>150</v>
      </c>
      <c r="H111" s="138">
        <v>2.8359999999999999</v>
      </c>
      <c r="I111" s="139"/>
      <c r="J111" s="140">
        <f>ROUND(I111*H111,2)</f>
        <v>0</v>
      </c>
      <c r="K111" s="136" t="s">
        <v>151</v>
      </c>
      <c r="L111" s="33"/>
      <c r="M111" s="141" t="s">
        <v>3</v>
      </c>
      <c r="N111" s="142" t="s">
        <v>41</v>
      </c>
      <c r="O111" s="53"/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5" t="s">
        <v>124</v>
      </c>
      <c r="AT111" s="145" t="s">
        <v>120</v>
      </c>
      <c r="AU111" s="145" t="s">
        <v>125</v>
      </c>
      <c r="AY111" s="17" t="s">
        <v>117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7" t="s">
        <v>125</v>
      </c>
      <c r="BK111" s="146">
        <f>ROUND(I111*H111,2)</f>
        <v>0</v>
      </c>
      <c r="BL111" s="17" t="s">
        <v>124</v>
      </c>
      <c r="BM111" s="145" t="s">
        <v>168</v>
      </c>
    </row>
    <row r="112" spans="1:65" s="12" customFormat="1" ht="25.9" customHeight="1">
      <c r="B112" s="120"/>
      <c r="D112" s="121" t="s">
        <v>68</v>
      </c>
      <c r="E112" s="122" t="s">
        <v>169</v>
      </c>
      <c r="F112" s="122" t="s">
        <v>170</v>
      </c>
      <c r="I112" s="123"/>
      <c r="J112" s="124">
        <f>BK112</f>
        <v>0</v>
      </c>
      <c r="L112" s="120"/>
      <c r="M112" s="125"/>
      <c r="N112" s="126"/>
      <c r="O112" s="126"/>
      <c r="P112" s="127">
        <f>P113+P116+P121+P130+P154+P196</f>
        <v>0</v>
      </c>
      <c r="Q112" s="126"/>
      <c r="R112" s="127">
        <f>R113+R116+R121+R130+R154+R196</f>
        <v>23.74519329</v>
      </c>
      <c r="S112" s="126"/>
      <c r="T112" s="128">
        <f>T113+T116+T121+T130+T154+T196</f>
        <v>31.536097999999999</v>
      </c>
      <c r="AR112" s="121" t="s">
        <v>125</v>
      </c>
      <c r="AT112" s="129" t="s">
        <v>68</v>
      </c>
      <c r="AU112" s="129" t="s">
        <v>69</v>
      </c>
      <c r="AY112" s="121" t="s">
        <v>117</v>
      </c>
      <c r="BK112" s="130">
        <f>BK113+BK116+BK121+BK130+BK154+BK196</f>
        <v>0</v>
      </c>
    </row>
    <row r="113" spans="1:65" s="12" customFormat="1" ht="22.9" customHeight="1">
      <c r="B113" s="120"/>
      <c r="D113" s="121" t="s">
        <v>68</v>
      </c>
      <c r="E113" s="131" t="s">
        <v>171</v>
      </c>
      <c r="F113" s="131" t="s">
        <v>172</v>
      </c>
      <c r="I113" s="123"/>
      <c r="J113" s="132">
        <f>BK113</f>
        <v>0</v>
      </c>
      <c r="L113" s="120"/>
      <c r="M113" s="125"/>
      <c r="N113" s="126"/>
      <c r="O113" s="126"/>
      <c r="P113" s="127">
        <f>SUM(P114:P115)</f>
        <v>0</v>
      </c>
      <c r="Q113" s="126"/>
      <c r="R113" s="127">
        <f>SUM(R114:R115)</f>
        <v>0</v>
      </c>
      <c r="S113" s="126"/>
      <c r="T113" s="128">
        <f>SUM(T114:T115)</f>
        <v>0</v>
      </c>
      <c r="AR113" s="121" t="s">
        <v>125</v>
      </c>
      <c r="AT113" s="129" t="s">
        <v>68</v>
      </c>
      <c r="AU113" s="129" t="s">
        <v>77</v>
      </c>
      <c r="AY113" s="121" t="s">
        <v>117</v>
      </c>
      <c r="BK113" s="130">
        <f>SUM(BK114:BK115)</f>
        <v>0</v>
      </c>
    </row>
    <row r="114" spans="1:65" s="2" customFormat="1" ht="44.25" customHeight="1">
      <c r="A114" s="32"/>
      <c r="B114" s="133"/>
      <c r="C114" s="134" t="s">
        <v>173</v>
      </c>
      <c r="D114" s="134" t="s">
        <v>120</v>
      </c>
      <c r="E114" s="135" t="s">
        <v>174</v>
      </c>
      <c r="F114" s="136" t="s">
        <v>175</v>
      </c>
      <c r="G114" s="137" t="s">
        <v>176</v>
      </c>
      <c r="H114" s="138">
        <v>1</v>
      </c>
      <c r="I114" s="139"/>
      <c r="J114" s="140">
        <f>ROUND(I114*H114,2)</f>
        <v>0</v>
      </c>
      <c r="K114" s="136" t="s">
        <v>151</v>
      </c>
      <c r="L114" s="33"/>
      <c r="M114" s="141" t="s">
        <v>3</v>
      </c>
      <c r="N114" s="142" t="s">
        <v>41</v>
      </c>
      <c r="O114" s="53"/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45" t="s">
        <v>177</v>
      </c>
      <c r="AT114" s="145" t="s">
        <v>120</v>
      </c>
      <c r="AU114" s="145" t="s">
        <v>125</v>
      </c>
      <c r="AY114" s="17" t="s">
        <v>117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7" t="s">
        <v>125</v>
      </c>
      <c r="BK114" s="146">
        <f>ROUND(I114*H114,2)</f>
        <v>0</v>
      </c>
      <c r="BL114" s="17" t="s">
        <v>177</v>
      </c>
      <c r="BM114" s="145" t="s">
        <v>178</v>
      </c>
    </row>
    <row r="115" spans="1:65" s="2" customFormat="1" ht="24">
      <c r="A115" s="32"/>
      <c r="B115" s="133"/>
      <c r="C115" s="134" t="s">
        <v>179</v>
      </c>
      <c r="D115" s="134" t="s">
        <v>180</v>
      </c>
      <c r="E115" s="135" t="s">
        <v>181</v>
      </c>
      <c r="F115" s="136" t="s">
        <v>182</v>
      </c>
      <c r="G115" s="137" t="s">
        <v>183</v>
      </c>
      <c r="H115" s="138">
        <v>1</v>
      </c>
      <c r="I115" s="139"/>
      <c r="J115" s="140">
        <f>ROUND(I115*H115,2)</f>
        <v>0</v>
      </c>
      <c r="K115" s="136" t="s">
        <v>184</v>
      </c>
      <c r="L115" s="33"/>
      <c r="M115" s="141" t="s">
        <v>3</v>
      </c>
      <c r="N115" s="142" t="s">
        <v>41</v>
      </c>
      <c r="O115" s="53"/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5" t="s">
        <v>177</v>
      </c>
      <c r="AT115" s="145" t="s">
        <v>120</v>
      </c>
      <c r="AU115" s="145" t="s">
        <v>125</v>
      </c>
      <c r="AY115" s="17" t="s">
        <v>117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7" t="s">
        <v>125</v>
      </c>
      <c r="BK115" s="146">
        <f>ROUND(I115*H115,2)</f>
        <v>0</v>
      </c>
      <c r="BL115" s="17" t="s">
        <v>177</v>
      </c>
      <c r="BM115" s="145" t="s">
        <v>185</v>
      </c>
    </row>
    <row r="116" spans="1:65" s="12" customFormat="1" ht="22.9" customHeight="1">
      <c r="B116" s="120"/>
      <c r="D116" s="121" t="s">
        <v>68</v>
      </c>
      <c r="E116" s="131" t="s">
        <v>186</v>
      </c>
      <c r="F116" s="131" t="s">
        <v>187</v>
      </c>
      <c r="I116" s="123"/>
      <c r="J116" s="132">
        <f>BK116</f>
        <v>0</v>
      </c>
      <c r="L116" s="120"/>
      <c r="M116" s="125"/>
      <c r="N116" s="126"/>
      <c r="O116" s="126"/>
      <c r="P116" s="127">
        <f>SUM(P117:P120)</f>
        <v>0</v>
      </c>
      <c r="Q116" s="126"/>
      <c r="R116" s="127">
        <f>SUM(R117:R120)</f>
        <v>0</v>
      </c>
      <c r="S116" s="126"/>
      <c r="T116" s="128">
        <f>SUM(T117:T120)</f>
        <v>0</v>
      </c>
      <c r="AR116" s="121" t="s">
        <v>125</v>
      </c>
      <c r="AT116" s="129" t="s">
        <v>68</v>
      </c>
      <c r="AU116" s="129" t="s">
        <v>77</v>
      </c>
      <c r="AY116" s="121" t="s">
        <v>117</v>
      </c>
      <c r="BK116" s="130">
        <f>SUM(BK117:BK120)</f>
        <v>0</v>
      </c>
    </row>
    <row r="117" spans="1:65" s="2" customFormat="1" ht="16.5" customHeight="1">
      <c r="A117" s="32"/>
      <c r="B117" s="133"/>
      <c r="C117" s="134" t="s">
        <v>188</v>
      </c>
      <c r="D117" s="134" t="s">
        <v>120</v>
      </c>
      <c r="E117" s="135" t="s">
        <v>189</v>
      </c>
      <c r="F117" s="136" t="s">
        <v>190</v>
      </c>
      <c r="G117" s="137" t="s">
        <v>176</v>
      </c>
      <c r="H117" s="138">
        <v>3</v>
      </c>
      <c r="I117" s="139"/>
      <c r="J117" s="140">
        <f>ROUND(I117*H117,2)</f>
        <v>0</v>
      </c>
      <c r="K117" s="136" t="s">
        <v>3</v>
      </c>
      <c r="L117" s="33"/>
      <c r="M117" s="141" t="s">
        <v>3</v>
      </c>
      <c r="N117" s="142" t="s">
        <v>41</v>
      </c>
      <c r="O117" s="53"/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45" t="s">
        <v>177</v>
      </c>
      <c r="AT117" s="145" t="s">
        <v>120</v>
      </c>
      <c r="AU117" s="145" t="s">
        <v>125</v>
      </c>
      <c r="AY117" s="17" t="s">
        <v>117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7" t="s">
        <v>125</v>
      </c>
      <c r="BK117" s="146">
        <f>ROUND(I117*H117,2)</f>
        <v>0</v>
      </c>
      <c r="BL117" s="17" t="s">
        <v>177</v>
      </c>
      <c r="BM117" s="145" t="s">
        <v>191</v>
      </c>
    </row>
    <row r="118" spans="1:65" s="2" customFormat="1" ht="16.5" customHeight="1">
      <c r="A118" s="32"/>
      <c r="B118" s="133"/>
      <c r="C118" s="134" t="s">
        <v>192</v>
      </c>
      <c r="D118" s="134" t="s">
        <v>120</v>
      </c>
      <c r="E118" s="135" t="s">
        <v>193</v>
      </c>
      <c r="F118" s="136" t="s">
        <v>194</v>
      </c>
      <c r="G118" s="137" t="s">
        <v>176</v>
      </c>
      <c r="H118" s="138">
        <v>3</v>
      </c>
      <c r="I118" s="139"/>
      <c r="J118" s="140">
        <f>ROUND(I118*H118,2)</f>
        <v>0</v>
      </c>
      <c r="K118" s="136" t="s">
        <v>3</v>
      </c>
      <c r="L118" s="33"/>
      <c r="M118" s="141" t="s">
        <v>3</v>
      </c>
      <c r="N118" s="142" t="s">
        <v>41</v>
      </c>
      <c r="O118" s="53"/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45" t="s">
        <v>177</v>
      </c>
      <c r="AT118" s="145" t="s">
        <v>120</v>
      </c>
      <c r="AU118" s="145" t="s">
        <v>125</v>
      </c>
      <c r="AY118" s="17" t="s">
        <v>117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7" t="s">
        <v>125</v>
      </c>
      <c r="BK118" s="146">
        <f>ROUND(I118*H118,2)</f>
        <v>0</v>
      </c>
      <c r="BL118" s="17" t="s">
        <v>177</v>
      </c>
      <c r="BM118" s="145" t="s">
        <v>195</v>
      </c>
    </row>
    <row r="119" spans="1:65" s="2" customFormat="1" ht="16.5" customHeight="1">
      <c r="A119" s="32"/>
      <c r="B119" s="133"/>
      <c r="C119" s="134" t="s">
        <v>9</v>
      </c>
      <c r="D119" s="134" t="s">
        <v>120</v>
      </c>
      <c r="E119" s="135" t="s">
        <v>196</v>
      </c>
      <c r="F119" s="136" t="s">
        <v>197</v>
      </c>
      <c r="G119" s="137" t="s">
        <v>123</v>
      </c>
      <c r="H119" s="138">
        <v>1</v>
      </c>
      <c r="I119" s="139"/>
      <c r="J119" s="140">
        <f>ROUND(I119*H119,2)</f>
        <v>0</v>
      </c>
      <c r="K119" s="136" t="s">
        <v>3</v>
      </c>
      <c r="L119" s="33"/>
      <c r="M119" s="141" t="s">
        <v>3</v>
      </c>
      <c r="N119" s="142" t="s">
        <v>41</v>
      </c>
      <c r="O119" s="53"/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45" t="s">
        <v>177</v>
      </c>
      <c r="AT119" s="145" t="s">
        <v>120</v>
      </c>
      <c r="AU119" s="145" t="s">
        <v>125</v>
      </c>
      <c r="AY119" s="17" t="s">
        <v>117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7" t="s">
        <v>125</v>
      </c>
      <c r="BK119" s="146">
        <f>ROUND(I119*H119,2)</f>
        <v>0</v>
      </c>
      <c r="BL119" s="17" t="s">
        <v>177</v>
      </c>
      <c r="BM119" s="145" t="s">
        <v>198</v>
      </c>
    </row>
    <row r="120" spans="1:65" s="2" customFormat="1" ht="16.5" customHeight="1">
      <c r="A120" s="32"/>
      <c r="B120" s="133"/>
      <c r="C120" s="134" t="s">
        <v>177</v>
      </c>
      <c r="D120" s="134" t="s">
        <v>120</v>
      </c>
      <c r="E120" s="135" t="s">
        <v>199</v>
      </c>
      <c r="F120" s="136" t="s">
        <v>200</v>
      </c>
      <c r="G120" s="137" t="s">
        <v>123</v>
      </c>
      <c r="H120" s="138">
        <v>1</v>
      </c>
      <c r="I120" s="139"/>
      <c r="J120" s="140">
        <f>ROUND(I120*H120,2)</f>
        <v>0</v>
      </c>
      <c r="K120" s="136" t="s">
        <v>3</v>
      </c>
      <c r="L120" s="33"/>
      <c r="M120" s="141" t="s">
        <v>3</v>
      </c>
      <c r="N120" s="142" t="s">
        <v>41</v>
      </c>
      <c r="O120" s="53"/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5" t="s">
        <v>177</v>
      </c>
      <c r="AT120" s="145" t="s">
        <v>120</v>
      </c>
      <c r="AU120" s="145" t="s">
        <v>125</v>
      </c>
      <c r="AY120" s="17" t="s">
        <v>117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7" t="s">
        <v>125</v>
      </c>
      <c r="BK120" s="146">
        <f>ROUND(I120*H120,2)</f>
        <v>0</v>
      </c>
      <c r="BL120" s="17" t="s">
        <v>177</v>
      </c>
      <c r="BM120" s="145" t="s">
        <v>201</v>
      </c>
    </row>
    <row r="121" spans="1:65" s="12" customFormat="1" ht="22.9" customHeight="1">
      <c r="B121" s="120"/>
      <c r="D121" s="121" t="s">
        <v>68</v>
      </c>
      <c r="E121" s="131" t="s">
        <v>202</v>
      </c>
      <c r="F121" s="131" t="s">
        <v>203</v>
      </c>
      <c r="I121" s="123"/>
      <c r="J121" s="132">
        <f>BK121</f>
        <v>0</v>
      </c>
      <c r="L121" s="120"/>
      <c r="M121" s="125"/>
      <c r="N121" s="126"/>
      <c r="O121" s="126"/>
      <c r="P121" s="127">
        <f>SUM(P122:P129)</f>
        <v>0</v>
      </c>
      <c r="Q121" s="126"/>
      <c r="R121" s="127">
        <f>SUM(R122:R129)</f>
        <v>2.7871515700000002</v>
      </c>
      <c r="S121" s="126"/>
      <c r="T121" s="128">
        <f>SUM(T122:T129)</f>
        <v>2.8356300000000001</v>
      </c>
      <c r="AR121" s="121" t="s">
        <v>125</v>
      </c>
      <c r="AT121" s="129" t="s">
        <v>68</v>
      </c>
      <c r="AU121" s="129" t="s">
        <v>77</v>
      </c>
      <c r="AY121" s="121" t="s">
        <v>117</v>
      </c>
      <c r="BK121" s="130">
        <f>SUM(BK122:BK129)</f>
        <v>0</v>
      </c>
    </row>
    <row r="122" spans="1:65" s="2" customFormat="1" ht="16.5" customHeight="1">
      <c r="A122" s="32"/>
      <c r="B122" s="133"/>
      <c r="C122" s="134" t="s">
        <v>204</v>
      </c>
      <c r="D122" s="134" t="s">
        <v>120</v>
      </c>
      <c r="E122" s="135" t="s">
        <v>205</v>
      </c>
      <c r="F122" s="136" t="s">
        <v>206</v>
      </c>
      <c r="G122" s="137" t="s">
        <v>123</v>
      </c>
      <c r="H122" s="138">
        <v>1</v>
      </c>
      <c r="I122" s="139"/>
      <c r="J122" s="140">
        <f>ROUND(I122*H122,2)</f>
        <v>0</v>
      </c>
      <c r="K122" s="136" t="s">
        <v>3</v>
      </c>
      <c r="L122" s="33"/>
      <c r="M122" s="141" t="s">
        <v>3</v>
      </c>
      <c r="N122" s="142" t="s">
        <v>41</v>
      </c>
      <c r="O122" s="53"/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45" t="s">
        <v>177</v>
      </c>
      <c r="AT122" s="145" t="s">
        <v>120</v>
      </c>
      <c r="AU122" s="145" t="s">
        <v>125</v>
      </c>
      <c r="AY122" s="17" t="s">
        <v>117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125</v>
      </c>
      <c r="BK122" s="146">
        <f>ROUND(I122*H122,2)</f>
        <v>0</v>
      </c>
      <c r="BL122" s="17" t="s">
        <v>177</v>
      </c>
      <c r="BM122" s="145" t="s">
        <v>207</v>
      </c>
    </row>
    <row r="123" spans="1:65" s="2" customFormat="1" ht="36">
      <c r="A123" s="32"/>
      <c r="B123" s="133"/>
      <c r="C123" s="134" t="s">
        <v>208</v>
      </c>
      <c r="D123" s="134" t="s">
        <v>120</v>
      </c>
      <c r="E123" s="135" t="s">
        <v>209</v>
      </c>
      <c r="F123" s="136" t="s">
        <v>210</v>
      </c>
      <c r="G123" s="137" t="s">
        <v>143</v>
      </c>
      <c r="H123" s="138">
        <v>405.09</v>
      </c>
      <c r="I123" s="139"/>
      <c r="J123" s="140">
        <f>ROUND(I123*H123,2)</f>
        <v>0</v>
      </c>
      <c r="K123" s="136" t="s">
        <v>151</v>
      </c>
      <c r="L123" s="33"/>
      <c r="M123" s="141" t="s">
        <v>3</v>
      </c>
      <c r="N123" s="142" t="s">
        <v>41</v>
      </c>
      <c r="O123" s="53"/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5" t="s">
        <v>177</v>
      </c>
      <c r="AT123" s="145" t="s">
        <v>120</v>
      </c>
      <c r="AU123" s="145" t="s">
        <v>125</v>
      </c>
      <c r="AY123" s="17" t="s">
        <v>117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7" t="s">
        <v>125</v>
      </c>
      <c r="BK123" s="146">
        <f>ROUND(I123*H123,2)</f>
        <v>0</v>
      </c>
      <c r="BL123" s="17" t="s">
        <v>177</v>
      </c>
      <c r="BM123" s="145" t="s">
        <v>211</v>
      </c>
    </row>
    <row r="124" spans="1:65" s="2" customFormat="1" ht="16.5" customHeight="1">
      <c r="A124" s="32"/>
      <c r="B124" s="133"/>
      <c r="C124" s="156" t="s">
        <v>212</v>
      </c>
      <c r="D124" s="156" t="s">
        <v>213</v>
      </c>
      <c r="E124" s="157" t="s">
        <v>214</v>
      </c>
      <c r="F124" s="158" t="s">
        <v>215</v>
      </c>
      <c r="G124" s="159" t="s">
        <v>216</v>
      </c>
      <c r="H124" s="160">
        <v>4.8609999999999998</v>
      </c>
      <c r="I124" s="161"/>
      <c r="J124" s="162">
        <f>ROUND(I124*H124,2)</f>
        <v>0</v>
      </c>
      <c r="K124" s="158" t="s">
        <v>151</v>
      </c>
      <c r="L124" s="163"/>
      <c r="M124" s="164" t="s">
        <v>3</v>
      </c>
      <c r="N124" s="165" t="s">
        <v>41</v>
      </c>
      <c r="O124" s="53"/>
      <c r="P124" s="143">
        <f>O124*H124</f>
        <v>0</v>
      </c>
      <c r="Q124" s="143">
        <v>0.55000000000000004</v>
      </c>
      <c r="R124" s="143">
        <f>Q124*H124</f>
        <v>2.6735500000000001</v>
      </c>
      <c r="S124" s="143">
        <v>0</v>
      </c>
      <c r="T124" s="14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45" t="s">
        <v>217</v>
      </c>
      <c r="AT124" s="145" t="s">
        <v>213</v>
      </c>
      <c r="AU124" s="145" t="s">
        <v>125</v>
      </c>
      <c r="AY124" s="17" t="s">
        <v>117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125</v>
      </c>
      <c r="BK124" s="146">
        <f>ROUND(I124*H124,2)</f>
        <v>0</v>
      </c>
      <c r="BL124" s="17" t="s">
        <v>177</v>
      </c>
      <c r="BM124" s="145" t="s">
        <v>218</v>
      </c>
    </row>
    <row r="125" spans="1:65" s="13" customFormat="1">
      <c r="B125" s="147"/>
      <c r="D125" s="148" t="s">
        <v>157</v>
      </c>
      <c r="E125" s="155" t="s">
        <v>3</v>
      </c>
      <c r="F125" s="149" t="s">
        <v>219</v>
      </c>
      <c r="H125" s="150">
        <v>4.8609999999999998</v>
      </c>
      <c r="I125" s="151"/>
      <c r="L125" s="147"/>
      <c r="M125" s="152"/>
      <c r="N125" s="153"/>
      <c r="O125" s="153"/>
      <c r="P125" s="153"/>
      <c r="Q125" s="153"/>
      <c r="R125" s="153"/>
      <c r="S125" s="153"/>
      <c r="T125" s="154"/>
      <c r="AT125" s="155" t="s">
        <v>157</v>
      </c>
      <c r="AU125" s="155" t="s">
        <v>125</v>
      </c>
      <c r="AV125" s="13" t="s">
        <v>125</v>
      </c>
      <c r="AW125" s="13" t="s">
        <v>31</v>
      </c>
      <c r="AX125" s="13" t="s">
        <v>77</v>
      </c>
      <c r="AY125" s="155" t="s">
        <v>117</v>
      </c>
    </row>
    <row r="126" spans="1:65" s="2" customFormat="1" ht="24">
      <c r="A126" s="32"/>
      <c r="B126" s="133"/>
      <c r="C126" s="134" t="s">
        <v>220</v>
      </c>
      <c r="D126" s="134" t="s">
        <v>120</v>
      </c>
      <c r="E126" s="135" t="s">
        <v>221</v>
      </c>
      <c r="F126" s="136" t="s">
        <v>222</v>
      </c>
      <c r="G126" s="137" t="s">
        <v>143</v>
      </c>
      <c r="H126" s="138">
        <v>405.09</v>
      </c>
      <c r="I126" s="139"/>
      <c r="J126" s="140">
        <f>ROUND(I126*H126,2)</f>
        <v>0</v>
      </c>
      <c r="K126" s="136" t="s">
        <v>151</v>
      </c>
      <c r="L126" s="33"/>
      <c r="M126" s="141" t="s">
        <v>3</v>
      </c>
      <c r="N126" s="142" t="s">
        <v>41</v>
      </c>
      <c r="O126" s="53"/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45" t="s">
        <v>177</v>
      </c>
      <c r="AT126" s="145" t="s">
        <v>120</v>
      </c>
      <c r="AU126" s="145" t="s">
        <v>125</v>
      </c>
      <c r="AY126" s="17" t="s">
        <v>117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125</v>
      </c>
      <c r="BK126" s="146">
        <f>ROUND(I126*H126,2)</f>
        <v>0</v>
      </c>
      <c r="BL126" s="17" t="s">
        <v>177</v>
      </c>
      <c r="BM126" s="145" t="s">
        <v>223</v>
      </c>
    </row>
    <row r="127" spans="1:65" s="2" customFormat="1" ht="48">
      <c r="A127" s="32"/>
      <c r="B127" s="133"/>
      <c r="C127" s="134" t="s">
        <v>8</v>
      </c>
      <c r="D127" s="134" t="s">
        <v>120</v>
      </c>
      <c r="E127" s="135" t="s">
        <v>224</v>
      </c>
      <c r="F127" s="136" t="s">
        <v>225</v>
      </c>
      <c r="G127" s="137" t="s">
        <v>143</v>
      </c>
      <c r="H127" s="138">
        <v>405.09</v>
      </c>
      <c r="I127" s="139"/>
      <c r="J127" s="140">
        <f>ROUND(I127*H127,2)</f>
        <v>0</v>
      </c>
      <c r="K127" s="136" t="s">
        <v>151</v>
      </c>
      <c r="L127" s="33"/>
      <c r="M127" s="141" t="s">
        <v>3</v>
      </c>
      <c r="N127" s="142" t="s">
        <v>41</v>
      </c>
      <c r="O127" s="53"/>
      <c r="P127" s="143">
        <f>O127*H127</f>
        <v>0</v>
      </c>
      <c r="Q127" s="143">
        <v>0</v>
      </c>
      <c r="R127" s="143">
        <f>Q127*H127</f>
        <v>0</v>
      </c>
      <c r="S127" s="143">
        <v>7.0000000000000001E-3</v>
      </c>
      <c r="T127" s="144">
        <f>S127*H127</f>
        <v>2.8356300000000001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45" t="s">
        <v>177</v>
      </c>
      <c r="AT127" s="145" t="s">
        <v>120</v>
      </c>
      <c r="AU127" s="145" t="s">
        <v>125</v>
      </c>
      <c r="AY127" s="17" t="s">
        <v>117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7" t="s">
        <v>125</v>
      </c>
      <c r="BK127" s="146">
        <f>ROUND(I127*H127,2)</f>
        <v>0</v>
      </c>
      <c r="BL127" s="17" t="s">
        <v>177</v>
      </c>
      <c r="BM127" s="145" t="s">
        <v>226</v>
      </c>
    </row>
    <row r="128" spans="1:65" s="2" customFormat="1" ht="36">
      <c r="A128" s="32"/>
      <c r="B128" s="133"/>
      <c r="C128" s="134" t="s">
        <v>227</v>
      </c>
      <c r="D128" s="134" t="s">
        <v>120</v>
      </c>
      <c r="E128" s="135" t="s">
        <v>228</v>
      </c>
      <c r="F128" s="136" t="s">
        <v>229</v>
      </c>
      <c r="G128" s="137" t="s">
        <v>216</v>
      </c>
      <c r="H128" s="138">
        <v>4.8609999999999998</v>
      </c>
      <c r="I128" s="139"/>
      <c r="J128" s="140">
        <f>ROUND(I128*H128,2)</f>
        <v>0</v>
      </c>
      <c r="K128" s="136" t="s">
        <v>151</v>
      </c>
      <c r="L128" s="33"/>
      <c r="M128" s="141" t="s">
        <v>3</v>
      </c>
      <c r="N128" s="142" t="s">
        <v>41</v>
      </c>
      <c r="O128" s="53"/>
      <c r="P128" s="143">
        <f>O128*H128</f>
        <v>0</v>
      </c>
      <c r="Q128" s="143">
        <v>2.3369999999999998E-2</v>
      </c>
      <c r="R128" s="143">
        <f>Q128*H128</f>
        <v>0.11360156999999999</v>
      </c>
      <c r="S128" s="143">
        <v>0</v>
      </c>
      <c r="T128" s="14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45" t="s">
        <v>177</v>
      </c>
      <c r="AT128" s="145" t="s">
        <v>120</v>
      </c>
      <c r="AU128" s="145" t="s">
        <v>125</v>
      </c>
      <c r="AY128" s="17" t="s">
        <v>117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125</v>
      </c>
      <c r="BK128" s="146">
        <f>ROUND(I128*H128,2)</f>
        <v>0</v>
      </c>
      <c r="BL128" s="17" t="s">
        <v>177</v>
      </c>
      <c r="BM128" s="145" t="s">
        <v>230</v>
      </c>
    </row>
    <row r="129" spans="1:65" s="2" customFormat="1" ht="48">
      <c r="A129" s="32"/>
      <c r="B129" s="133"/>
      <c r="C129" s="134" t="s">
        <v>231</v>
      </c>
      <c r="D129" s="134" t="s">
        <v>120</v>
      </c>
      <c r="E129" s="135" t="s">
        <v>232</v>
      </c>
      <c r="F129" s="136" t="s">
        <v>233</v>
      </c>
      <c r="G129" s="137" t="s">
        <v>150</v>
      </c>
      <c r="H129" s="138">
        <v>2.7869999999999999</v>
      </c>
      <c r="I129" s="139"/>
      <c r="J129" s="140">
        <f>ROUND(I129*H129,2)</f>
        <v>0</v>
      </c>
      <c r="K129" s="136" t="s">
        <v>151</v>
      </c>
      <c r="L129" s="33"/>
      <c r="M129" s="141" t="s">
        <v>3</v>
      </c>
      <c r="N129" s="142" t="s">
        <v>41</v>
      </c>
      <c r="O129" s="53"/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45" t="s">
        <v>177</v>
      </c>
      <c r="AT129" s="145" t="s">
        <v>120</v>
      </c>
      <c r="AU129" s="145" t="s">
        <v>125</v>
      </c>
      <c r="AY129" s="17" t="s">
        <v>117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125</v>
      </c>
      <c r="BK129" s="146">
        <f>ROUND(I129*H129,2)</f>
        <v>0</v>
      </c>
      <c r="BL129" s="17" t="s">
        <v>177</v>
      </c>
      <c r="BM129" s="145" t="s">
        <v>234</v>
      </c>
    </row>
    <row r="130" spans="1:65" s="12" customFormat="1" ht="22.9" customHeight="1">
      <c r="B130" s="120"/>
      <c r="D130" s="121" t="s">
        <v>68</v>
      </c>
      <c r="E130" s="131" t="s">
        <v>235</v>
      </c>
      <c r="F130" s="131" t="s">
        <v>236</v>
      </c>
      <c r="I130" s="123"/>
      <c r="J130" s="132">
        <f>BK130</f>
        <v>0</v>
      </c>
      <c r="L130" s="120"/>
      <c r="M130" s="125"/>
      <c r="N130" s="126"/>
      <c r="O130" s="126"/>
      <c r="P130" s="127">
        <f>SUM(P131:P153)</f>
        <v>0</v>
      </c>
      <c r="Q130" s="126"/>
      <c r="R130" s="127">
        <f>SUM(R131:R153)</f>
        <v>0.55955600000000005</v>
      </c>
      <c r="S130" s="126"/>
      <c r="T130" s="128">
        <f>SUM(T131:T153)</f>
        <v>0.53869999999999996</v>
      </c>
      <c r="AR130" s="121" t="s">
        <v>125</v>
      </c>
      <c r="AT130" s="129" t="s">
        <v>68</v>
      </c>
      <c r="AU130" s="129" t="s">
        <v>77</v>
      </c>
      <c r="AY130" s="121" t="s">
        <v>117</v>
      </c>
      <c r="BK130" s="130">
        <f>SUM(BK131:BK153)</f>
        <v>0</v>
      </c>
    </row>
    <row r="131" spans="1:65" s="2" customFormat="1" ht="24">
      <c r="A131" s="32"/>
      <c r="B131" s="133"/>
      <c r="C131" s="134" t="s">
        <v>237</v>
      </c>
      <c r="D131" s="134" t="s">
        <v>120</v>
      </c>
      <c r="E131" s="135" t="s">
        <v>238</v>
      </c>
      <c r="F131" s="136" t="s">
        <v>239</v>
      </c>
      <c r="G131" s="137" t="s">
        <v>240</v>
      </c>
      <c r="H131" s="138">
        <v>15</v>
      </c>
      <c r="I131" s="139"/>
      <c r="J131" s="140">
        <f>ROUND(I131*H131,2)</f>
        <v>0</v>
      </c>
      <c r="K131" s="136" t="s">
        <v>151</v>
      </c>
      <c r="L131" s="33"/>
      <c r="M131" s="141" t="s">
        <v>3</v>
      </c>
      <c r="N131" s="142" t="s">
        <v>41</v>
      </c>
      <c r="O131" s="53"/>
      <c r="P131" s="143">
        <f>O131*H131</f>
        <v>0</v>
      </c>
      <c r="Q131" s="143">
        <v>0</v>
      </c>
      <c r="R131" s="143">
        <f>Q131*H131</f>
        <v>0</v>
      </c>
      <c r="S131" s="143">
        <v>3.48E-3</v>
      </c>
      <c r="T131" s="144">
        <f>S131*H131</f>
        <v>5.2200000000000003E-2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45" t="s">
        <v>177</v>
      </c>
      <c r="AT131" s="145" t="s">
        <v>120</v>
      </c>
      <c r="AU131" s="145" t="s">
        <v>125</v>
      </c>
      <c r="AY131" s="17" t="s">
        <v>117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125</v>
      </c>
      <c r="BK131" s="146">
        <f>ROUND(I131*H131,2)</f>
        <v>0</v>
      </c>
      <c r="BL131" s="17" t="s">
        <v>177</v>
      </c>
      <c r="BM131" s="145" t="s">
        <v>241</v>
      </c>
    </row>
    <row r="132" spans="1:65" s="13" customFormat="1">
      <c r="B132" s="147"/>
      <c r="D132" s="148" t="s">
        <v>157</v>
      </c>
      <c r="E132" s="155" t="s">
        <v>3</v>
      </c>
      <c r="F132" s="149" t="s">
        <v>242</v>
      </c>
      <c r="H132" s="150">
        <v>15</v>
      </c>
      <c r="I132" s="151"/>
      <c r="J132" s="13">
        <f>ROUND(I132*H132,2)</f>
        <v>0</v>
      </c>
      <c r="L132" s="147"/>
      <c r="M132" s="152"/>
      <c r="N132" s="153"/>
      <c r="O132" s="153"/>
      <c r="P132" s="153"/>
      <c r="Q132" s="153"/>
      <c r="R132" s="153"/>
      <c r="S132" s="153"/>
      <c r="T132" s="154"/>
      <c r="AT132" s="155" t="s">
        <v>157</v>
      </c>
      <c r="AU132" s="155" t="s">
        <v>125</v>
      </c>
      <c r="AV132" s="13" t="s">
        <v>125</v>
      </c>
      <c r="AW132" s="13" t="s">
        <v>31</v>
      </c>
      <c r="AX132" s="13" t="s">
        <v>77</v>
      </c>
      <c r="AY132" s="155" t="s">
        <v>117</v>
      </c>
      <c r="BK132" s="13">
        <f>ROUND(I132*H132,2)</f>
        <v>0</v>
      </c>
    </row>
    <row r="133" spans="1:65" s="2" customFormat="1" ht="24">
      <c r="A133" s="32"/>
      <c r="B133" s="133"/>
      <c r="C133" s="134" t="s">
        <v>243</v>
      </c>
      <c r="D133" s="134" t="s">
        <v>120</v>
      </c>
      <c r="E133" s="135" t="s">
        <v>244</v>
      </c>
      <c r="F133" s="136" t="s">
        <v>245</v>
      </c>
      <c r="G133" s="137" t="s">
        <v>176</v>
      </c>
      <c r="H133" s="138">
        <v>7</v>
      </c>
      <c r="I133" s="139"/>
      <c r="J133" s="140">
        <f>ROUND(I133*H133,2)</f>
        <v>0</v>
      </c>
      <c r="K133" s="136" t="s">
        <v>151</v>
      </c>
      <c r="L133" s="33"/>
      <c r="M133" s="141" t="s">
        <v>3</v>
      </c>
      <c r="N133" s="142" t="s">
        <v>41</v>
      </c>
      <c r="O133" s="53"/>
      <c r="P133" s="143">
        <f>O133*H133</f>
        <v>0</v>
      </c>
      <c r="Q133" s="143">
        <v>0</v>
      </c>
      <c r="R133" s="143">
        <f>Q133*H133</f>
        <v>0</v>
      </c>
      <c r="S133" s="143">
        <v>9.0600000000000003E-3</v>
      </c>
      <c r="T133" s="144">
        <f>S133*H133</f>
        <v>6.3420000000000004E-2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45" t="s">
        <v>177</v>
      </c>
      <c r="AT133" s="145" t="s">
        <v>120</v>
      </c>
      <c r="AU133" s="145" t="s">
        <v>125</v>
      </c>
      <c r="AY133" s="17" t="s">
        <v>117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125</v>
      </c>
      <c r="BK133" s="146">
        <f>ROUND(I133*H133,2)</f>
        <v>0</v>
      </c>
      <c r="BL133" s="17" t="s">
        <v>177</v>
      </c>
      <c r="BM133" s="145" t="s">
        <v>246</v>
      </c>
    </row>
    <row r="134" spans="1:65" s="2" customFormat="1" ht="24">
      <c r="A134" s="32"/>
      <c r="B134" s="133"/>
      <c r="C134" s="134" t="s">
        <v>247</v>
      </c>
      <c r="D134" s="134" t="s">
        <v>120</v>
      </c>
      <c r="E134" s="135" t="s">
        <v>248</v>
      </c>
      <c r="F134" s="136" t="s">
        <v>249</v>
      </c>
      <c r="G134" s="137" t="s">
        <v>143</v>
      </c>
      <c r="H134" s="138">
        <v>7</v>
      </c>
      <c r="I134" s="139"/>
      <c r="J134" s="140">
        <f>ROUND(I134*H134,2)</f>
        <v>0</v>
      </c>
      <c r="K134" s="136" t="s">
        <v>151</v>
      </c>
      <c r="L134" s="33"/>
      <c r="M134" s="141" t="s">
        <v>3</v>
      </c>
      <c r="N134" s="142" t="s">
        <v>41</v>
      </c>
      <c r="O134" s="53"/>
      <c r="P134" s="143">
        <f>O134*H134</f>
        <v>0</v>
      </c>
      <c r="Q134" s="143">
        <v>0</v>
      </c>
      <c r="R134" s="143">
        <f>Q134*H134</f>
        <v>0</v>
      </c>
      <c r="S134" s="143">
        <v>5.8399999999999997E-3</v>
      </c>
      <c r="T134" s="144">
        <f>S134*H134</f>
        <v>4.088E-2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5" t="s">
        <v>177</v>
      </c>
      <c r="AT134" s="145" t="s">
        <v>120</v>
      </c>
      <c r="AU134" s="145" t="s">
        <v>125</v>
      </c>
      <c r="AY134" s="17" t="s">
        <v>117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125</v>
      </c>
      <c r="BK134" s="146">
        <f>ROUND(I134*H134,2)</f>
        <v>0</v>
      </c>
      <c r="BL134" s="17" t="s">
        <v>177</v>
      </c>
      <c r="BM134" s="145" t="s">
        <v>250</v>
      </c>
    </row>
    <row r="135" spans="1:65" s="13" customFormat="1">
      <c r="B135" s="147"/>
      <c r="D135" s="148" t="s">
        <v>157</v>
      </c>
      <c r="E135" s="155" t="s">
        <v>3</v>
      </c>
      <c r="F135" s="149" t="s">
        <v>251</v>
      </c>
      <c r="H135" s="150">
        <v>7</v>
      </c>
      <c r="I135" s="151"/>
      <c r="L135" s="147"/>
      <c r="M135" s="152"/>
      <c r="N135" s="153"/>
      <c r="O135" s="153"/>
      <c r="P135" s="153"/>
      <c r="Q135" s="153"/>
      <c r="R135" s="153"/>
      <c r="S135" s="153"/>
      <c r="T135" s="154"/>
      <c r="AT135" s="155" t="s">
        <v>157</v>
      </c>
      <c r="AU135" s="155" t="s">
        <v>125</v>
      </c>
      <c r="AV135" s="13" t="s">
        <v>125</v>
      </c>
      <c r="AW135" s="13" t="s">
        <v>31</v>
      </c>
      <c r="AX135" s="13" t="s">
        <v>77</v>
      </c>
      <c r="AY135" s="155" t="s">
        <v>117</v>
      </c>
    </row>
    <row r="136" spans="1:65" s="2" customFormat="1" ht="36">
      <c r="A136" s="32"/>
      <c r="B136" s="133"/>
      <c r="C136" s="134" t="s">
        <v>252</v>
      </c>
      <c r="D136" s="134" t="s">
        <v>120</v>
      </c>
      <c r="E136" s="135" t="s">
        <v>253</v>
      </c>
      <c r="F136" s="136" t="s">
        <v>254</v>
      </c>
      <c r="G136" s="137" t="s">
        <v>176</v>
      </c>
      <c r="H136" s="138">
        <v>18</v>
      </c>
      <c r="I136" s="139"/>
      <c r="J136" s="140">
        <f>ROUND(I136*H136,2)</f>
        <v>0</v>
      </c>
      <c r="K136" s="136" t="s">
        <v>151</v>
      </c>
      <c r="L136" s="33"/>
      <c r="M136" s="141" t="s">
        <v>3</v>
      </c>
      <c r="N136" s="142" t="s">
        <v>41</v>
      </c>
      <c r="O136" s="53"/>
      <c r="P136" s="143">
        <f>O136*H136</f>
        <v>0</v>
      </c>
      <c r="Q136" s="143">
        <v>0</v>
      </c>
      <c r="R136" s="143">
        <f>Q136*H136</f>
        <v>0</v>
      </c>
      <c r="S136" s="143">
        <v>1.8799999999999999E-3</v>
      </c>
      <c r="T136" s="144">
        <f>S136*H136</f>
        <v>3.3840000000000002E-2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45" t="s">
        <v>177</v>
      </c>
      <c r="AT136" s="145" t="s">
        <v>120</v>
      </c>
      <c r="AU136" s="145" t="s">
        <v>125</v>
      </c>
      <c r="AY136" s="17" t="s">
        <v>117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125</v>
      </c>
      <c r="BK136" s="146">
        <f>ROUND(I136*H136,2)</f>
        <v>0</v>
      </c>
      <c r="BL136" s="17" t="s">
        <v>177</v>
      </c>
      <c r="BM136" s="145" t="s">
        <v>255</v>
      </c>
    </row>
    <row r="137" spans="1:65" s="2" customFormat="1" ht="24">
      <c r="A137" s="32"/>
      <c r="B137" s="133"/>
      <c r="C137" s="134" t="s">
        <v>256</v>
      </c>
      <c r="D137" s="134" t="s">
        <v>120</v>
      </c>
      <c r="E137" s="135" t="s">
        <v>257</v>
      </c>
      <c r="F137" s="136" t="s">
        <v>258</v>
      </c>
      <c r="G137" s="137" t="s">
        <v>240</v>
      </c>
      <c r="H137" s="138">
        <v>76.400000000000006</v>
      </c>
      <c r="I137" s="139"/>
      <c r="J137" s="140">
        <f>ROUND(I137*H137,2)</f>
        <v>0</v>
      </c>
      <c r="K137" s="136" t="s">
        <v>151</v>
      </c>
      <c r="L137" s="33"/>
      <c r="M137" s="141" t="s">
        <v>3</v>
      </c>
      <c r="N137" s="142" t="s">
        <v>41</v>
      </c>
      <c r="O137" s="53"/>
      <c r="P137" s="143">
        <f>O137*H137</f>
        <v>0</v>
      </c>
      <c r="Q137" s="143">
        <v>0</v>
      </c>
      <c r="R137" s="143">
        <f>Q137*H137</f>
        <v>0</v>
      </c>
      <c r="S137" s="143">
        <v>2.5999999999999999E-3</v>
      </c>
      <c r="T137" s="144">
        <f>S137*H137</f>
        <v>0.19864000000000001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45" t="s">
        <v>177</v>
      </c>
      <c r="AT137" s="145" t="s">
        <v>120</v>
      </c>
      <c r="AU137" s="145" t="s">
        <v>125</v>
      </c>
      <c r="AY137" s="17" t="s">
        <v>117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125</v>
      </c>
      <c r="BK137" s="146">
        <f>ROUND(I137*H137,2)</f>
        <v>0</v>
      </c>
      <c r="BL137" s="17" t="s">
        <v>177</v>
      </c>
      <c r="BM137" s="145" t="s">
        <v>259</v>
      </c>
    </row>
    <row r="138" spans="1:65" s="13" customFormat="1">
      <c r="B138" s="147"/>
      <c r="D138" s="148" t="s">
        <v>157</v>
      </c>
      <c r="E138" s="155" t="s">
        <v>3</v>
      </c>
      <c r="F138" s="149" t="s">
        <v>260</v>
      </c>
      <c r="H138" s="150">
        <v>76.400000000000006</v>
      </c>
      <c r="I138" s="151"/>
      <c r="L138" s="147"/>
      <c r="M138" s="152"/>
      <c r="N138" s="153"/>
      <c r="O138" s="153"/>
      <c r="P138" s="153"/>
      <c r="Q138" s="153"/>
      <c r="R138" s="153"/>
      <c r="S138" s="153"/>
      <c r="T138" s="154"/>
      <c r="AT138" s="155" t="s">
        <v>157</v>
      </c>
      <c r="AU138" s="155" t="s">
        <v>125</v>
      </c>
      <c r="AV138" s="13" t="s">
        <v>125</v>
      </c>
      <c r="AW138" s="13" t="s">
        <v>31</v>
      </c>
      <c r="AX138" s="13" t="s">
        <v>77</v>
      </c>
      <c r="AY138" s="155" t="s">
        <v>117</v>
      </c>
    </row>
    <row r="139" spans="1:65" s="2" customFormat="1" ht="16.5" customHeight="1">
      <c r="A139" s="32"/>
      <c r="B139" s="133"/>
      <c r="C139" s="134" t="s">
        <v>261</v>
      </c>
      <c r="D139" s="134" t="s">
        <v>120</v>
      </c>
      <c r="E139" s="135" t="s">
        <v>262</v>
      </c>
      <c r="F139" s="136" t="s">
        <v>263</v>
      </c>
      <c r="G139" s="137" t="s">
        <v>240</v>
      </c>
      <c r="H139" s="138">
        <v>38</v>
      </c>
      <c r="I139" s="139"/>
      <c r="J139" s="140">
        <f>ROUND(I139*H139,2)</f>
        <v>0</v>
      </c>
      <c r="K139" s="136" t="s">
        <v>151</v>
      </c>
      <c r="L139" s="33"/>
      <c r="M139" s="141" t="s">
        <v>3</v>
      </c>
      <c r="N139" s="142" t="s">
        <v>41</v>
      </c>
      <c r="O139" s="53"/>
      <c r="P139" s="143">
        <f>O139*H139</f>
        <v>0</v>
      </c>
      <c r="Q139" s="143">
        <v>0</v>
      </c>
      <c r="R139" s="143">
        <f>Q139*H139</f>
        <v>0</v>
      </c>
      <c r="S139" s="143">
        <v>3.9399999999999999E-3</v>
      </c>
      <c r="T139" s="144">
        <f>S139*H139</f>
        <v>0.14971999999999999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5" t="s">
        <v>177</v>
      </c>
      <c r="AT139" s="145" t="s">
        <v>120</v>
      </c>
      <c r="AU139" s="145" t="s">
        <v>125</v>
      </c>
      <c r="AY139" s="17" t="s">
        <v>117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125</v>
      </c>
      <c r="BK139" s="146">
        <f>ROUND(I139*H139,2)</f>
        <v>0</v>
      </c>
      <c r="BL139" s="17" t="s">
        <v>177</v>
      </c>
      <c r="BM139" s="145" t="s">
        <v>264</v>
      </c>
    </row>
    <row r="140" spans="1:65" s="13" customFormat="1">
      <c r="B140" s="147"/>
      <c r="D140" s="148" t="s">
        <v>157</v>
      </c>
      <c r="E140" s="155" t="s">
        <v>3</v>
      </c>
      <c r="F140" s="149" t="s">
        <v>265</v>
      </c>
      <c r="H140" s="150">
        <v>38</v>
      </c>
      <c r="I140" s="151"/>
      <c r="L140" s="147"/>
      <c r="M140" s="152"/>
      <c r="N140" s="153"/>
      <c r="O140" s="153"/>
      <c r="P140" s="153"/>
      <c r="Q140" s="153"/>
      <c r="R140" s="153"/>
      <c r="S140" s="153"/>
      <c r="T140" s="154"/>
      <c r="AT140" s="155" t="s">
        <v>157</v>
      </c>
      <c r="AU140" s="155" t="s">
        <v>125</v>
      </c>
      <c r="AV140" s="13" t="s">
        <v>125</v>
      </c>
      <c r="AW140" s="13" t="s">
        <v>31</v>
      </c>
      <c r="AX140" s="13" t="s">
        <v>77</v>
      </c>
      <c r="AY140" s="155" t="s">
        <v>117</v>
      </c>
    </row>
    <row r="141" spans="1:65" s="2" customFormat="1" ht="36" customHeight="1">
      <c r="A141" s="32"/>
      <c r="B141" s="133"/>
      <c r="C141" s="134" t="s">
        <v>266</v>
      </c>
      <c r="D141" s="134" t="s">
        <v>120</v>
      </c>
      <c r="E141" s="135" t="s">
        <v>267</v>
      </c>
      <c r="F141" s="136" t="s">
        <v>624</v>
      </c>
      <c r="G141" s="137" t="s">
        <v>240</v>
      </c>
      <c r="H141" s="138">
        <v>9</v>
      </c>
      <c r="I141" s="139"/>
      <c r="J141" s="140">
        <f>ROUND(I141*H141,2)</f>
        <v>0</v>
      </c>
      <c r="K141" s="136" t="s">
        <v>151</v>
      </c>
      <c r="L141" s="33"/>
      <c r="M141" s="141" t="s">
        <v>3</v>
      </c>
      <c r="N141" s="142" t="s">
        <v>41</v>
      </c>
      <c r="O141" s="53"/>
      <c r="P141" s="143">
        <f>O141*H141</f>
        <v>0</v>
      </c>
      <c r="Q141" s="143">
        <v>8.9999999999999998E-4</v>
      </c>
      <c r="R141" s="143">
        <f>Q141*H141</f>
        <v>8.0999999999999996E-3</v>
      </c>
      <c r="S141" s="143">
        <v>0</v>
      </c>
      <c r="T141" s="14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45" t="s">
        <v>177</v>
      </c>
      <c r="AT141" s="145" t="s">
        <v>120</v>
      </c>
      <c r="AU141" s="145" t="s">
        <v>125</v>
      </c>
      <c r="AY141" s="17" t="s">
        <v>117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125</v>
      </c>
      <c r="BK141" s="146">
        <f>ROUND(I141*H141,2)</f>
        <v>0</v>
      </c>
      <c r="BL141" s="17" t="s">
        <v>177</v>
      </c>
      <c r="BM141" s="145" t="s">
        <v>268</v>
      </c>
    </row>
    <row r="142" spans="1:65" s="13" customFormat="1">
      <c r="B142" s="147"/>
      <c r="D142" s="148" t="s">
        <v>157</v>
      </c>
      <c r="E142" s="155" t="s">
        <v>3</v>
      </c>
      <c r="F142" s="149" t="s">
        <v>269</v>
      </c>
      <c r="H142" s="150">
        <v>9</v>
      </c>
      <c r="I142" s="151"/>
      <c r="L142" s="147"/>
      <c r="M142" s="152"/>
      <c r="N142" s="153"/>
      <c r="O142" s="153"/>
      <c r="P142" s="153"/>
      <c r="Q142" s="153"/>
      <c r="R142" s="153"/>
      <c r="S142" s="153"/>
      <c r="T142" s="154"/>
      <c r="AT142" s="155" t="s">
        <v>157</v>
      </c>
      <c r="AU142" s="155" t="s">
        <v>125</v>
      </c>
      <c r="AV142" s="13" t="s">
        <v>125</v>
      </c>
      <c r="AW142" s="13" t="s">
        <v>31</v>
      </c>
      <c r="AX142" s="13" t="s">
        <v>77</v>
      </c>
      <c r="AY142" s="155" t="s">
        <v>117</v>
      </c>
    </row>
    <row r="143" spans="1:65" s="2" customFormat="1" ht="36">
      <c r="A143" s="32"/>
      <c r="B143" s="133"/>
      <c r="C143" s="134" t="s">
        <v>270</v>
      </c>
      <c r="D143" s="134" t="s">
        <v>120</v>
      </c>
      <c r="E143" s="135" t="s">
        <v>271</v>
      </c>
      <c r="F143" s="136" t="s">
        <v>625</v>
      </c>
      <c r="G143" s="137" t="s">
        <v>240</v>
      </c>
      <c r="H143" s="138">
        <v>15</v>
      </c>
      <c r="I143" s="139"/>
      <c r="J143" s="140">
        <f>ROUND(I143*H143,2)</f>
        <v>0</v>
      </c>
      <c r="K143" s="136" t="s">
        <v>151</v>
      </c>
      <c r="L143" s="33"/>
      <c r="M143" s="141" t="s">
        <v>3</v>
      </c>
      <c r="N143" s="142" t="s">
        <v>41</v>
      </c>
      <c r="O143" s="53"/>
      <c r="P143" s="143">
        <f>O143*H143</f>
        <v>0</v>
      </c>
      <c r="Q143" s="143">
        <v>5.8100000000000001E-3</v>
      </c>
      <c r="R143" s="143">
        <f>Q143*H143</f>
        <v>8.7150000000000005E-2</v>
      </c>
      <c r="S143" s="143">
        <v>0</v>
      </c>
      <c r="T143" s="14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45" t="s">
        <v>177</v>
      </c>
      <c r="AT143" s="145" t="s">
        <v>120</v>
      </c>
      <c r="AU143" s="145" t="s">
        <v>125</v>
      </c>
      <c r="AY143" s="17" t="s">
        <v>117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125</v>
      </c>
      <c r="BK143" s="146">
        <f>ROUND(I143*H143,2)</f>
        <v>0</v>
      </c>
      <c r="BL143" s="17" t="s">
        <v>177</v>
      </c>
      <c r="BM143" s="145" t="s">
        <v>272</v>
      </c>
    </row>
    <row r="144" spans="1:65" s="13" customFormat="1">
      <c r="B144" s="147"/>
      <c r="D144" s="148" t="s">
        <v>157</v>
      </c>
      <c r="E144" s="155" t="s">
        <v>3</v>
      </c>
      <c r="F144" s="149" t="s">
        <v>242</v>
      </c>
      <c r="H144" s="150">
        <v>15</v>
      </c>
      <c r="I144" s="151"/>
      <c r="L144" s="147"/>
      <c r="M144" s="152"/>
      <c r="N144" s="153"/>
      <c r="O144" s="153"/>
      <c r="P144" s="153"/>
      <c r="Q144" s="153"/>
      <c r="R144" s="153"/>
      <c r="S144" s="153"/>
      <c r="T144" s="154"/>
      <c r="AT144" s="155" t="s">
        <v>157</v>
      </c>
      <c r="AU144" s="155" t="s">
        <v>125</v>
      </c>
      <c r="AV144" s="13" t="s">
        <v>125</v>
      </c>
      <c r="AW144" s="13" t="s">
        <v>31</v>
      </c>
      <c r="AX144" s="13" t="s">
        <v>77</v>
      </c>
      <c r="AY144" s="155" t="s">
        <v>117</v>
      </c>
    </row>
    <row r="145" spans="1:65" s="2" customFormat="1" ht="36">
      <c r="A145" s="32"/>
      <c r="B145" s="133"/>
      <c r="C145" s="134" t="s">
        <v>217</v>
      </c>
      <c r="D145" s="134" t="s">
        <v>120</v>
      </c>
      <c r="E145" s="135" t="s">
        <v>273</v>
      </c>
      <c r="F145" s="136" t="s">
        <v>626</v>
      </c>
      <c r="G145" s="137" t="s">
        <v>240</v>
      </c>
      <c r="H145" s="138">
        <v>76.400000000000006</v>
      </c>
      <c r="I145" s="139"/>
      <c r="J145" s="140">
        <f>ROUND(I145*H145,2)</f>
        <v>0</v>
      </c>
      <c r="K145" s="136" t="s">
        <v>151</v>
      </c>
      <c r="L145" s="33"/>
      <c r="M145" s="141" t="s">
        <v>3</v>
      </c>
      <c r="N145" s="142" t="s">
        <v>41</v>
      </c>
      <c r="O145" s="53"/>
      <c r="P145" s="143">
        <f>O145*H145</f>
        <v>0</v>
      </c>
      <c r="Q145" s="143">
        <v>1.8500000000000001E-3</v>
      </c>
      <c r="R145" s="143">
        <f>Q145*H145</f>
        <v>0.14134000000000002</v>
      </c>
      <c r="S145" s="143">
        <v>0</v>
      </c>
      <c r="T145" s="14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45" t="s">
        <v>177</v>
      </c>
      <c r="AT145" s="145" t="s">
        <v>120</v>
      </c>
      <c r="AU145" s="145" t="s">
        <v>125</v>
      </c>
      <c r="AY145" s="17" t="s">
        <v>117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7" t="s">
        <v>125</v>
      </c>
      <c r="BK145" s="146">
        <f>ROUND(I145*H145,2)</f>
        <v>0</v>
      </c>
      <c r="BL145" s="17" t="s">
        <v>177</v>
      </c>
      <c r="BM145" s="145" t="s">
        <v>274</v>
      </c>
    </row>
    <row r="146" spans="1:65" s="2" customFormat="1" ht="36">
      <c r="A146" s="32"/>
      <c r="B146" s="133"/>
      <c r="C146" s="134" t="s">
        <v>275</v>
      </c>
      <c r="D146" s="134" t="s">
        <v>120</v>
      </c>
      <c r="E146" s="135" t="s">
        <v>276</v>
      </c>
      <c r="F146" s="136" t="s">
        <v>627</v>
      </c>
      <c r="G146" s="137" t="s">
        <v>143</v>
      </c>
      <c r="H146" s="138">
        <v>9</v>
      </c>
      <c r="I146" s="139"/>
      <c r="J146" s="140">
        <f>ROUND(I146*H146,2)</f>
        <v>0</v>
      </c>
      <c r="K146" s="136" t="s">
        <v>151</v>
      </c>
      <c r="L146" s="33"/>
      <c r="M146" s="141" t="s">
        <v>3</v>
      </c>
      <c r="N146" s="142" t="s">
        <v>41</v>
      </c>
      <c r="O146" s="53"/>
      <c r="P146" s="143">
        <f>O146*H146</f>
        <v>0</v>
      </c>
      <c r="Q146" s="143">
        <v>1.0789999999999999E-2</v>
      </c>
      <c r="R146" s="143">
        <f>Q146*H146</f>
        <v>9.7109999999999988E-2</v>
      </c>
      <c r="S146" s="143">
        <v>0</v>
      </c>
      <c r="T146" s="14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45" t="s">
        <v>177</v>
      </c>
      <c r="AT146" s="145" t="s">
        <v>120</v>
      </c>
      <c r="AU146" s="145" t="s">
        <v>125</v>
      </c>
      <c r="AY146" s="17" t="s">
        <v>117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125</v>
      </c>
      <c r="BK146" s="146">
        <f>ROUND(I146*H146,2)</f>
        <v>0</v>
      </c>
      <c r="BL146" s="17" t="s">
        <v>177</v>
      </c>
      <c r="BM146" s="145" t="s">
        <v>277</v>
      </c>
    </row>
    <row r="147" spans="1:65" s="13" customFormat="1">
      <c r="B147" s="147"/>
      <c r="D147" s="148" t="s">
        <v>157</v>
      </c>
      <c r="E147" s="155" t="s">
        <v>3</v>
      </c>
      <c r="F147" s="149" t="s">
        <v>269</v>
      </c>
      <c r="H147" s="150">
        <v>9</v>
      </c>
      <c r="I147" s="151"/>
      <c r="L147" s="147"/>
      <c r="M147" s="152"/>
      <c r="N147" s="153"/>
      <c r="O147" s="153"/>
      <c r="P147" s="153"/>
      <c r="Q147" s="153"/>
      <c r="R147" s="153"/>
      <c r="S147" s="153"/>
      <c r="T147" s="154"/>
      <c r="AT147" s="155" t="s">
        <v>157</v>
      </c>
      <c r="AU147" s="155" t="s">
        <v>125</v>
      </c>
      <c r="AV147" s="13" t="s">
        <v>125</v>
      </c>
      <c r="AW147" s="13" t="s">
        <v>31</v>
      </c>
      <c r="AX147" s="13" t="s">
        <v>77</v>
      </c>
      <c r="AY147" s="155" t="s">
        <v>117</v>
      </c>
    </row>
    <row r="148" spans="1:65" s="2" customFormat="1" ht="55.5" customHeight="1">
      <c r="A148" s="32"/>
      <c r="B148" s="133"/>
      <c r="C148" s="134" t="s">
        <v>278</v>
      </c>
      <c r="D148" s="134" t="s">
        <v>120</v>
      </c>
      <c r="E148" s="135" t="s">
        <v>279</v>
      </c>
      <c r="F148" s="136" t="s">
        <v>628</v>
      </c>
      <c r="G148" s="137" t="s">
        <v>176</v>
      </c>
      <c r="H148" s="138">
        <v>5</v>
      </c>
      <c r="I148" s="139"/>
      <c r="J148" s="140">
        <f t="shared" ref="J148:J153" si="0">ROUND(I148*H148,2)</f>
        <v>0</v>
      </c>
      <c r="K148" s="136" t="s">
        <v>151</v>
      </c>
      <c r="L148" s="33"/>
      <c r="M148" s="141" t="s">
        <v>3</v>
      </c>
      <c r="N148" s="142" t="s">
        <v>41</v>
      </c>
      <c r="O148" s="53"/>
      <c r="P148" s="143">
        <f t="shared" ref="P148:P153" si="1">O148*H148</f>
        <v>0</v>
      </c>
      <c r="Q148" s="143">
        <v>2.7000000000000001E-3</v>
      </c>
      <c r="R148" s="143">
        <f t="shared" ref="R148:R153" si="2">Q148*H148</f>
        <v>1.3500000000000002E-2</v>
      </c>
      <c r="S148" s="143">
        <v>0</v>
      </c>
      <c r="T148" s="144">
        <f t="shared" ref="T148:T153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45" t="s">
        <v>177</v>
      </c>
      <c r="AT148" s="145" t="s">
        <v>120</v>
      </c>
      <c r="AU148" s="145" t="s">
        <v>125</v>
      </c>
      <c r="AY148" s="17" t="s">
        <v>117</v>
      </c>
      <c r="BE148" s="146">
        <f t="shared" ref="BE148:BE153" si="4">IF(N148="základní",J148,0)</f>
        <v>0</v>
      </c>
      <c r="BF148" s="146">
        <f t="shared" ref="BF148:BF153" si="5">IF(N148="snížená",J148,0)</f>
        <v>0</v>
      </c>
      <c r="BG148" s="146">
        <f t="shared" ref="BG148:BG153" si="6">IF(N148="zákl. přenesená",J148,0)</f>
        <v>0</v>
      </c>
      <c r="BH148" s="146">
        <f t="shared" ref="BH148:BH153" si="7">IF(N148="sníž. přenesená",J148,0)</f>
        <v>0</v>
      </c>
      <c r="BI148" s="146">
        <f t="shared" ref="BI148:BI153" si="8">IF(N148="nulová",J148,0)</f>
        <v>0</v>
      </c>
      <c r="BJ148" s="17" t="s">
        <v>125</v>
      </c>
      <c r="BK148" s="146">
        <f t="shared" ref="BK148:BK153" si="9">ROUND(I148*H148,2)</f>
        <v>0</v>
      </c>
      <c r="BL148" s="17" t="s">
        <v>177</v>
      </c>
      <c r="BM148" s="145" t="s">
        <v>280</v>
      </c>
    </row>
    <row r="149" spans="1:65" s="2" customFormat="1" ht="36" customHeight="1">
      <c r="A149" s="32"/>
      <c r="B149" s="133"/>
      <c r="C149" s="134" t="s">
        <v>281</v>
      </c>
      <c r="D149" s="134" t="s">
        <v>120</v>
      </c>
      <c r="E149" s="135" t="s">
        <v>282</v>
      </c>
      <c r="F149" s="136" t="s">
        <v>629</v>
      </c>
      <c r="G149" s="137" t="s">
        <v>240</v>
      </c>
      <c r="H149" s="138">
        <v>76.400000000000006</v>
      </c>
      <c r="I149" s="139"/>
      <c r="J149" s="140">
        <f t="shared" si="0"/>
        <v>0</v>
      </c>
      <c r="K149" s="136" t="s">
        <v>151</v>
      </c>
      <c r="L149" s="33"/>
      <c r="M149" s="141" t="s">
        <v>3</v>
      </c>
      <c r="N149" s="142" t="s">
        <v>41</v>
      </c>
      <c r="O149" s="53"/>
      <c r="P149" s="143">
        <f t="shared" si="1"/>
        <v>0</v>
      </c>
      <c r="Q149" s="143">
        <v>1.6900000000000001E-3</v>
      </c>
      <c r="R149" s="143">
        <f t="shared" si="2"/>
        <v>0.12911600000000001</v>
      </c>
      <c r="S149" s="143">
        <v>0</v>
      </c>
      <c r="T149" s="144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45" t="s">
        <v>177</v>
      </c>
      <c r="AT149" s="145" t="s">
        <v>120</v>
      </c>
      <c r="AU149" s="145" t="s">
        <v>125</v>
      </c>
      <c r="AY149" s="17" t="s">
        <v>117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7" t="s">
        <v>125</v>
      </c>
      <c r="BK149" s="146">
        <f t="shared" si="9"/>
        <v>0</v>
      </c>
      <c r="BL149" s="17" t="s">
        <v>177</v>
      </c>
      <c r="BM149" s="145" t="s">
        <v>283</v>
      </c>
    </row>
    <row r="150" spans="1:65" s="2" customFormat="1" ht="36" customHeight="1">
      <c r="A150" s="32"/>
      <c r="B150" s="133"/>
      <c r="C150" s="134" t="s">
        <v>284</v>
      </c>
      <c r="D150" s="134" t="s">
        <v>120</v>
      </c>
      <c r="E150" s="135" t="s">
        <v>285</v>
      </c>
      <c r="F150" s="136" t="s">
        <v>630</v>
      </c>
      <c r="G150" s="137" t="s">
        <v>176</v>
      </c>
      <c r="H150" s="138">
        <v>8</v>
      </c>
      <c r="I150" s="139"/>
      <c r="J150" s="140">
        <f t="shared" si="0"/>
        <v>0</v>
      </c>
      <c r="K150" s="136" t="s">
        <v>151</v>
      </c>
      <c r="L150" s="33"/>
      <c r="M150" s="141" t="s">
        <v>3</v>
      </c>
      <c r="N150" s="142" t="s">
        <v>41</v>
      </c>
      <c r="O150" s="53"/>
      <c r="P150" s="143">
        <f t="shared" si="1"/>
        <v>0</v>
      </c>
      <c r="Q150" s="143">
        <v>2.5000000000000001E-4</v>
      </c>
      <c r="R150" s="143">
        <f t="shared" si="2"/>
        <v>2E-3</v>
      </c>
      <c r="S150" s="143">
        <v>0</v>
      </c>
      <c r="T150" s="144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45" t="s">
        <v>177</v>
      </c>
      <c r="AT150" s="145" t="s">
        <v>120</v>
      </c>
      <c r="AU150" s="145" t="s">
        <v>125</v>
      </c>
      <c r="AY150" s="17" t="s">
        <v>117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7" t="s">
        <v>125</v>
      </c>
      <c r="BK150" s="146">
        <f t="shared" si="9"/>
        <v>0</v>
      </c>
      <c r="BL150" s="17" t="s">
        <v>177</v>
      </c>
      <c r="BM150" s="145" t="s">
        <v>286</v>
      </c>
    </row>
    <row r="151" spans="1:65" s="2" customFormat="1" ht="48" customHeight="1">
      <c r="A151" s="32"/>
      <c r="B151" s="133"/>
      <c r="C151" s="134" t="s">
        <v>287</v>
      </c>
      <c r="D151" s="134" t="s">
        <v>120</v>
      </c>
      <c r="E151" s="135" t="s">
        <v>288</v>
      </c>
      <c r="F151" s="136" t="s">
        <v>631</v>
      </c>
      <c r="G151" s="137" t="s">
        <v>176</v>
      </c>
      <c r="H151" s="138">
        <v>4</v>
      </c>
      <c r="I151" s="139"/>
      <c r="J151" s="140">
        <f t="shared" si="0"/>
        <v>0</v>
      </c>
      <c r="K151" s="136" t="s">
        <v>151</v>
      </c>
      <c r="L151" s="33"/>
      <c r="M151" s="141" t="s">
        <v>3</v>
      </c>
      <c r="N151" s="142" t="s">
        <v>41</v>
      </c>
      <c r="O151" s="53"/>
      <c r="P151" s="143">
        <f t="shared" si="1"/>
        <v>0</v>
      </c>
      <c r="Q151" s="143">
        <v>3.6000000000000002E-4</v>
      </c>
      <c r="R151" s="143">
        <f t="shared" si="2"/>
        <v>1.4400000000000001E-3</v>
      </c>
      <c r="S151" s="143">
        <v>0</v>
      </c>
      <c r="T151" s="144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45" t="s">
        <v>177</v>
      </c>
      <c r="AT151" s="145" t="s">
        <v>120</v>
      </c>
      <c r="AU151" s="145" t="s">
        <v>125</v>
      </c>
      <c r="AY151" s="17" t="s">
        <v>117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7" t="s">
        <v>125</v>
      </c>
      <c r="BK151" s="146">
        <f t="shared" si="9"/>
        <v>0</v>
      </c>
      <c r="BL151" s="17" t="s">
        <v>177</v>
      </c>
      <c r="BM151" s="145" t="s">
        <v>289</v>
      </c>
    </row>
    <row r="152" spans="1:65" s="2" customFormat="1" ht="36" customHeight="1">
      <c r="A152" s="32"/>
      <c r="B152" s="133"/>
      <c r="C152" s="134" t="s">
        <v>290</v>
      </c>
      <c r="D152" s="134" t="s">
        <v>120</v>
      </c>
      <c r="E152" s="135" t="s">
        <v>291</v>
      </c>
      <c r="F152" s="136" t="s">
        <v>632</v>
      </c>
      <c r="G152" s="137" t="s">
        <v>240</v>
      </c>
      <c r="H152" s="138">
        <v>38</v>
      </c>
      <c r="I152" s="139"/>
      <c r="J152" s="140">
        <f t="shared" si="0"/>
        <v>0</v>
      </c>
      <c r="K152" s="136" t="s">
        <v>151</v>
      </c>
      <c r="L152" s="33"/>
      <c r="M152" s="141" t="s">
        <v>3</v>
      </c>
      <c r="N152" s="142" t="s">
        <v>41</v>
      </c>
      <c r="O152" s="53"/>
      <c r="P152" s="143">
        <f t="shared" si="1"/>
        <v>0</v>
      </c>
      <c r="Q152" s="143">
        <v>2.0999999999999999E-3</v>
      </c>
      <c r="R152" s="143">
        <f t="shared" si="2"/>
        <v>7.9799999999999996E-2</v>
      </c>
      <c r="S152" s="143">
        <v>0</v>
      </c>
      <c r="T152" s="144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45" t="s">
        <v>177</v>
      </c>
      <c r="AT152" s="145" t="s">
        <v>120</v>
      </c>
      <c r="AU152" s="145" t="s">
        <v>125</v>
      </c>
      <c r="AY152" s="17" t="s">
        <v>117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7" t="s">
        <v>125</v>
      </c>
      <c r="BK152" s="146">
        <f t="shared" si="9"/>
        <v>0</v>
      </c>
      <c r="BL152" s="17" t="s">
        <v>177</v>
      </c>
      <c r="BM152" s="145" t="s">
        <v>292</v>
      </c>
    </row>
    <row r="153" spans="1:65" s="2" customFormat="1" ht="48">
      <c r="A153" s="32"/>
      <c r="B153" s="133"/>
      <c r="C153" s="134" t="s">
        <v>293</v>
      </c>
      <c r="D153" s="134" t="s">
        <v>120</v>
      </c>
      <c r="E153" s="135" t="s">
        <v>294</v>
      </c>
      <c r="F153" s="136" t="s">
        <v>295</v>
      </c>
      <c r="G153" s="137" t="s">
        <v>150</v>
      </c>
      <c r="H153" s="138">
        <v>0.56000000000000005</v>
      </c>
      <c r="I153" s="139"/>
      <c r="J153" s="140">
        <f t="shared" si="0"/>
        <v>0</v>
      </c>
      <c r="K153" s="136" t="s">
        <v>151</v>
      </c>
      <c r="L153" s="33"/>
      <c r="M153" s="141" t="s">
        <v>3</v>
      </c>
      <c r="N153" s="142" t="s">
        <v>41</v>
      </c>
      <c r="O153" s="53"/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45" t="s">
        <v>177</v>
      </c>
      <c r="AT153" s="145" t="s">
        <v>120</v>
      </c>
      <c r="AU153" s="145" t="s">
        <v>125</v>
      </c>
      <c r="AY153" s="17" t="s">
        <v>117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7" t="s">
        <v>125</v>
      </c>
      <c r="BK153" s="146">
        <f t="shared" si="9"/>
        <v>0</v>
      </c>
      <c r="BL153" s="17" t="s">
        <v>177</v>
      </c>
      <c r="BM153" s="145" t="s">
        <v>296</v>
      </c>
    </row>
    <row r="154" spans="1:65" s="12" customFormat="1" ht="22.9" customHeight="1">
      <c r="B154" s="120"/>
      <c r="D154" s="121" t="s">
        <v>68</v>
      </c>
      <c r="E154" s="131" t="s">
        <v>297</v>
      </c>
      <c r="F154" s="131" t="s">
        <v>298</v>
      </c>
      <c r="I154" s="123"/>
      <c r="J154" s="132">
        <f>BK154</f>
        <v>0</v>
      </c>
      <c r="L154" s="120"/>
      <c r="M154" s="125"/>
      <c r="N154" s="126"/>
      <c r="O154" s="126"/>
      <c r="P154" s="127">
        <f>SUM(P155:P195)</f>
        <v>0</v>
      </c>
      <c r="Q154" s="126"/>
      <c r="R154" s="127">
        <f>SUM(R155:R195)</f>
        <v>20.39848572</v>
      </c>
      <c r="S154" s="126"/>
      <c r="T154" s="128">
        <f>SUM(T155:T195)</f>
        <v>28.161767999999999</v>
      </c>
      <c r="AR154" s="121" t="s">
        <v>125</v>
      </c>
      <c r="AT154" s="129" t="s">
        <v>68</v>
      </c>
      <c r="AU154" s="129" t="s">
        <v>77</v>
      </c>
      <c r="AY154" s="121" t="s">
        <v>117</v>
      </c>
      <c r="BK154" s="130">
        <f>SUM(BK155:BK195)</f>
        <v>0</v>
      </c>
    </row>
    <row r="155" spans="1:65" s="2" customFormat="1" ht="24">
      <c r="A155" s="32"/>
      <c r="B155" s="133"/>
      <c r="C155" s="134" t="s">
        <v>299</v>
      </c>
      <c r="D155" s="134" t="s">
        <v>120</v>
      </c>
      <c r="E155" s="135" t="s">
        <v>300</v>
      </c>
      <c r="F155" s="136" t="s">
        <v>301</v>
      </c>
      <c r="G155" s="137" t="s">
        <v>143</v>
      </c>
      <c r="H155" s="138">
        <v>405.09</v>
      </c>
      <c r="I155" s="139"/>
      <c r="J155" s="140">
        <f>ROUND(I155*H155,2)</f>
        <v>0</v>
      </c>
      <c r="K155" s="136" t="s">
        <v>151</v>
      </c>
      <c r="L155" s="33"/>
      <c r="M155" s="141" t="s">
        <v>3</v>
      </c>
      <c r="N155" s="142" t="s">
        <v>41</v>
      </c>
      <c r="O155" s="53"/>
      <c r="P155" s="143">
        <f>O155*H155</f>
        <v>0</v>
      </c>
      <c r="Q155" s="143">
        <v>0</v>
      </c>
      <c r="R155" s="143">
        <f>Q155*H155</f>
        <v>0</v>
      </c>
      <c r="S155" s="143">
        <v>6.6400000000000001E-2</v>
      </c>
      <c r="T155" s="144">
        <f>S155*H155</f>
        <v>26.897976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45" t="s">
        <v>177</v>
      </c>
      <c r="AT155" s="145" t="s">
        <v>120</v>
      </c>
      <c r="AU155" s="145" t="s">
        <v>125</v>
      </c>
      <c r="AY155" s="17" t="s">
        <v>117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125</v>
      </c>
      <c r="BK155" s="146">
        <f>ROUND(I155*H155,2)</f>
        <v>0</v>
      </c>
      <c r="BL155" s="17" t="s">
        <v>177</v>
      </c>
      <c r="BM155" s="145" t="s">
        <v>302</v>
      </c>
    </row>
    <row r="156" spans="1:65" s="13" customFormat="1">
      <c r="B156" s="147"/>
      <c r="D156" s="148" t="s">
        <v>157</v>
      </c>
      <c r="E156" s="155" t="s">
        <v>3</v>
      </c>
      <c r="F156" s="149" t="s">
        <v>303</v>
      </c>
      <c r="H156" s="150">
        <v>129.15</v>
      </c>
      <c r="I156" s="151"/>
      <c r="L156" s="147"/>
      <c r="M156" s="152"/>
      <c r="N156" s="153"/>
      <c r="O156" s="153"/>
      <c r="P156" s="153"/>
      <c r="Q156" s="153"/>
      <c r="R156" s="153"/>
      <c r="S156" s="153"/>
      <c r="T156" s="154"/>
      <c r="AT156" s="155" t="s">
        <v>157</v>
      </c>
      <c r="AU156" s="155" t="s">
        <v>125</v>
      </c>
      <c r="AV156" s="13" t="s">
        <v>125</v>
      </c>
      <c r="AW156" s="13" t="s">
        <v>31</v>
      </c>
      <c r="AX156" s="13" t="s">
        <v>69</v>
      </c>
      <c r="AY156" s="155" t="s">
        <v>117</v>
      </c>
    </row>
    <row r="157" spans="1:65" s="13" customFormat="1">
      <c r="B157" s="147"/>
      <c r="D157" s="148" t="s">
        <v>157</v>
      </c>
      <c r="E157" s="155" t="s">
        <v>3</v>
      </c>
      <c r="F157" s="149" t="s">
        <v>303</v>
      </c>
      <c r="H157" s="150">
        <v>129.15</v>
      </c>
      <c r="I157" s="151"/>
      <c r="L157" s="147"/>
      <c r="M157" s="152"/>
      <c r="N157" s="153"/>
      <c r="O157" s="153"/>
      <c r="P157" s="153"/>
      <c r="Q157" s="153"/>
      <c r="R157" s="153"/>
      <c r="S157" s="153"/>
      <c r="T157" s="154"/>
      <c r="AT157" s="155" t="s">
        <v>157</v>
      </c>
      <c r="AU157" s="155" t="s">
        <v>125</v>
      </c>
      <c r="AV157" s="13" t="s">
        <v>125</v>
      </c>
      <c r="AW157" s="13" t="s">
        <v>31</v>
      </c>
      <c r="AX157" s="13" t="s">
        <v>69</v>
      </c>
      <c r="AY157" s="155" t="s">
        <v>117</v>
      </c>
    </row>
    <row r="158" spans="1:65" s="13" customFormat="1">
      <c r="B158" s="147"/>
      <c r="D158" s="148" t="s">
        <v>157</v>
      </c>
      <c r="E158" s="155" t="s">
        <v>3</v>
      </c>
      <c r="F158" s="149" t="s">
        <v>304</v>
      </c>
      <c r="H158" s="150">
        <v>50.02</v>
      </c>
      <c r="I158" s="151"/>
      <c r="L158" s="147"/>
      <c r="M158" s="152"/>
      <c r="N158" s="153"/>
      <c r="O158" s="153"/>
      <c r="P158" s="153"/>
      <c r="Q158" s="153"/>
      <c r="R158" s="153"/>
      <c r="S158" s="153"/>
      <c r="T158" s="154"/>
      <c r="AT158" s="155" t="s">
        <v>157</v>
      </c>
      <c r="AU158" s="155" t="s">
        <v>125</v>
      </c>
      <c r="AV158" s="13" t="s">
        <v>125</v>
      </c>
      <c r="AW158" s="13" t="s">
        <v>31</v>
      </c>
      <c r="AX158" s="13" t="s">
        <v>69</v>
      </c>
      <c r="AY158" s="155" t="s">
        <v>117</v>
      </c>
    </row>
    <row r="159" spans="1:65" s="13" customFormat="1">
      <c r="B159" s="147"/>
      <c r="D159" s="148" t="s">
        <v>157</v>
      </c>
      <c r="E159" s="155" t="s">
        <v>3</v>
      </c>
      <c r="F159" s="149" t="s">
        <v>304</v>
      </c>
      <c r="H159" s="150">
        <v>50.02</v>
      </c>
      <c r="I159" s="151"/>
      <c r="L159" s="147"/>
      <c r="M159" s="152"/>
      <c r="N159" s="153"/>
      <c r="O159" s="153"/>
      <c r="P159" s="153"/>
      <c r="Q159" s="153"/>
      <c r="R159" s="153"/>
      <c r="S159" s="153"/>
      <c r="T159" s="154"/>
      <c r="AT159" s="155" t="s">
        <v>157</v>
      </c>
      <c r="AU159" s="155" t="s">
        <v>125</v>
      </c>
      <c r="AV159" s="13" t="s">
        <v>125</v>
      </c>
      <c r="AW159" s="13" t="s">
        <v>31</v>
      </c>
      <c r="AX159" s="13" t="s">
        <v>69</v>
      </c>
      <c r="AY159" s="155" t="s">
        <v>117</v>
      </c>
    </row>
    <row r="160" spans="1:65" s="13" customFormat="1">
      <c r="B160" s="147"/>
      <c r="D160" s="148" t="s">
        <v>157</v>
      </c>
      <c r="E160" s="155" t="s">
        <v>3</v>
      </c>
      <c r="F160" s="149" t="s">
        <v>305</v>
      </c>
      <c r="H160" s="150">
        <v>23.375</v>
      </c>
      <c r="I160" s="151"/>
      <c r="L160" s="147"/>
      <c r="M160" s="152"/>
      <c r="N160" s="153"/>
      <c r="O160" s="153"/>
      <c r="P160" s="153"/>
      <c r="Q160" s="153"/>
      <c r="R160" s="153"/>
      <c r="S160" s="153"/>
      <c r="T160" s="154"/>
      <c r="AT160" s="155" t="s">
        <v>157</v>
      </c>
      <c r="AU160" s="155" t="s">
        <v>125</v>
      </c>
      <c r="AV160" s="13" t="s">
        <v>125</v>
      </c>
      <c r="AW160" s="13" t="s">
        <v>31</v>
      </c>
      <c r="AX160" s="13" t="s">
        <v>69</v>
      </c>
      <c r="AY160" s="155" t="s">
        <v>117</v>
      </c>
    </row>
    <row r="161" spans="1:65" s="13" customFormat="1">
      <c r="B161" s="147"/>
      <c r="D161" s="148" t="s">
        <v>157</v>
      </c>
      <c r="E161" s="155" t="s">
        <v>3</v>
      </c>
      <c r="F161" s="149" t="s">
        <v>305</v>
      </c>
      <c r="H161" s="150">
        <v>23.375</v>
      </c>
      <c r="I161" s="151"/>
      <c r="L161" s="147"/>
      <c r="M161" s="152"/>
      <c r="N161" s="153"/>
      <c r="O161" s="153"/>
      <c r="P161" s="153"/>
      <c r="Q161" s="153"/>
      <c r="R161" s="153"/>
      <c r="S161" s="153"/>
      <c r="T161" s="154"/>
      <c r="AT161" s="155" t="s">
        <v>157</v>
      </c>
      <c r="AU161" s="155" t="s">
        <v>125</v>
      </c>
      <c r="AV161" s="13" t="s">
        <v>125</v>
      </c>
      <c r="AW161" s="13" t="s">
        <v>31</v>
      </c>
      <c r="AX161" s="13" t="s">
        <v>69</v>
      </c>
      <c r="AY161" s="155" t="s">
        <v>117</v>
      </c>
    </row>
    <row r="162" spans="1:65" s="14" customFormat="1">
      <c r="B162" s="166"/>
      <c r="D162" s="148" t="s">
        <v>157</v>
      </c>
      <c r="E162" s="167" t="s">
        <v>3</v>
      </c>
      <c r="F162" s="168" t="s">
        <v>306</v>
      </c>
      <c r="H162" s="169">
        <v>405.09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157</v>
      </c>
      <c r="AU162" s="167" t="s">
        <v>125</v>
      </c>
      <c r="AV162" s="14" t="s">
        <v>124</v>
      </c>
      <c r="AW162" s="14" t="s">
        <v>31</v>
      </c>
      <c r="AX162" s="14" t="s">
        <v>77</v>
      </c>
      <c r="AY162" s="167" t="s">
        <v>117</v>
      </c>
    </row>
    <row r="163" spans="1:65" s="2" customFormat="1" ht="33" customHeight="1">
      <c r="A163" s="32"/>
      <c r="B163" s="133"/>
      <c r="C163" s="134" t="s">
        <v>307</v>
      </c>
      <c r="D163" s="134" t="s">
        <v>120</v>
      </c>
      <c r="E163" s="135" t="s">
        <v>308</v>
      </c>
      <c r="F163" s="136" t="s">
        <v>309</v>
      </c>
      <c r="G163" s="137" t="s">
        <v>240</v>
      </c>
      <c r="H163" s="138">
        <v>69.900000000000006</v>
      </c>
      <c r="I163" s="139"/>
      <c r="J163" s="140">
        <f>ROUND(I163*H163,2)</f>
        <v>0</v>
      </c>
      <c r="K163" s="136" t="s">
        <v>151</v>
      </c>
      <c r="L163" s="33"/>
      <c r="M163" s="141" t="s">
        <v>3</v>
      </c>
      <c r="N163" s="142" t="s">
        <v>41</v>
      </c>
      <c r="O163" s="53"/>
      <c r="P163" s="143">
        <f>O163*H163</f>
        <v>0</v>
      </c>
      <c r="Q163" s="143">
        <v>0</v>
      </c>
      <c r="R163" s="143">
        <f>Q163*H163</f>
        <v>0</v>
      </c>
      <c r="S163" s="143">
        <v>1.8079999999999999E-2</v>
      </c>
      <c r="T163" s="144">
        <f>S163*H163</f>
        <v>1.263792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45" t="s">
        <v>177</v>
      </c>
      <c r="AT163" s="145" t="s">
        <v>120</v>
      </c>
      <c r="AU163" s="145" t="s">
        <v>125</v>
      </c>
      <c r="AY163" s="17" t="s">
        <v>117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125</v>
      </c>
      <c r="BK163" s="146">
        <f>ROUND(I163*H163,2)</f>
        <v>0</v>
      </c>
      <c r="BL163" s="17" t="s">
        <v>177</v>
      </c>
      <c r="BM163" s="145" t="s">
        <v>310</v>
      </c>
    </row>
    <row r="164" spans="1:65" s="13" customFormat="1">
      <c r="B164" s="147"/>
      <c r="D164" s="148" t="s">
        <v>157</v>
      </c>
      <c r="E164" s="155" t="s">
        <v>3</v>
      </c>
      <c r="F164" s="149" t="s">
        <v>311</v>
      </c>
      <c r="H164" s="150">
        <v>14.5</v>
      </c>
      <c r="I164" s="151"/>
      <c r="L164" s="147"/>
      <c r="M164" s="152"/>
      <c r="N164" s="153"/>
      <c r="O164" s="153"/>
      <c r="P164" s="153"/>
      <c r="Q164" s="153"/>
      <c r="R164" s="153"/>
      <c r="S164" s="153"/>
      <c r="T164" s="154"/>
      <c r="AT164" s="155" t="s">
        <v>157</v>
      </c>
      <c r="AU164" s="155" t="s">
        <v>125</v>
      </c>
      <c r="AV164" s="13" t="s">
        <v>125</v>
      </c>
      <c r="AW164" s="13" t="s">
        <v>31</v>
      </c>
      <c r="AX164" s="13" t="s">
        <v>69</v>
      </c>
      <c r="AY164" s="155" t="s">
        <v>117</v>
      </c>
    </row>
    <row r="165" spans="1:65" s="13" customFormat="1">
      <c r="B165" s="147"/>
      <c r="D165" s="148" t="s">
        <v>157</v>
      </c>
      <c r="E165" s="155" t="s">
        <v>3</v>
      </c>
      <c r="F165" s="149" t="s">
        <v>312</v>
      </c>
      <c r="H165" s="150">
        <v>55.4</v>
      </c>
      <c r="I165" s="151"/>
      <c r="L165" s="147"/>
      <c r="M165" s="152"/>
      <c r="N165" s="153"/>
      <c r="O165" s="153"/>
      <c r="P165" s="153"/>
      <c r="Q165" s="153"/>
      <c r="R165" s="153"/>
      <c r="S165" s="153"/>
      <c r="T165" s="154"/>
      <c r="AT165" s="155" t="s">
        <v>157</v>
      </c>
      <c r="AU165" s="155" t="s">
        <v>125</v>
      </c>
      <c r="AV165" s="13" t="s">
        <v>125</v>
      </c>
      <c r="AW165" s="13" t="s">
        <v>31</v>
      </c>
      <c r="AX165" s="13" t="s">
        <v>69</v>
      </c>
      <c r="AY165" s="155" t="s">
        <v>117</v>
      </c>
    </row>
    <row r="166" spans="1:65" s="14" customFormat="1">
      <c r="B166" s="166"/>
      <c r="D166" s="148" t="s">
        <v>157</v>
      </c>
      <c r="E166" s="167" t="s">
        <v>3</v>
      </c>
      <c r="F166" s="168" t="s">
        <v>306</v>
      </c>
      <c r="H166" s="169">
        <v>69.900000000000006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157</v>
      </c>
      <c r="AU166" s="167" t="s">
        <v>125</v>
      </c>
      <c r="AV166" s="14" t="s">
        <v>124</v>
      </c>
      <c r="AW166" s="14" t="s">
        <v>31</v>
      </c>
      <c r="AX166" s="14" t="s">
        <v>77</v>
      </c>
      <c r="AY166" s="167" t="s">
        <v>117</v>
      </c>
    </row>
    <row r="167" spans="1:65" s="2" customFormat="1" ht="24">
      <c r="A167" s="32"/>
      <c r="B167" s="133"/>
      <c r="C167" s="134" t="s">
        <v>313</v>
      </c>
      <c r="D167" s="134" t="s">
        <v>120</v>
      </c>
      <c r="E167" s="135" t="s">
        <v>314</v>
      </c>
      <c r="F167" s="136" t="s">
        <v>315</v>
      </c>
      <c r="G167" s="137" t="s">
        <v>240</v>
      </c>
      <c r="H167" s="138">
        <v>405.09</v>
      </c>
      <c r="I167" s="139"/>
      <c r="J167" s="140">
        <f>ROUND(I167*H167,2)</f>
        <v>0</v>
      </c>
      <c r="K167" s="136" t="s">
        <v>151</v>
      </c>
      <c r="L167" s="33"/>
      <c r="M167" s="141" t="s">
        <v>3</v>
      </c>
      <c r="N167" s="142" t="s">
        <v>41</v>
      </c>
      <c r="O167" s="53"/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45" t="s">
        <v>177</v>
      </c>
      <c r="AT167" s="145" t="s">
        <v>120</v>
      </c>
      <c r="AU167" s="145" t="s">
        <v>125</v>
      </c>
      <c r="AY167" s="17" t="s">
        <v>117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125</v>
      </c>
      <c r="BK167" s="146">
        <f>ROUND(I167*H167,2)</f>
        <v>0</v>
      </c>
      <c r="BL167" s="17" t="s">
        <v>177</v>
      </c>
      <c r="BM167" s="145" t="s">
        <v>316</v>
      </c>
    </row>
    <row r="168" spans="1:65" s="2" customFormat="1" ht="33" customHeight="1">
      <c r="A168" s="32"/>
      <c r="B168" s="133"/>
      <c r="C168" s="134" t="s">
        <v>317</v>
      </c>
      <c r="D168" s="134" t="s">
        <v>120</v>
      </c>
      <c r="E168" s="135" t="s">
        <v>318</v>
      </c>
      <c r="F168" s="136" t="s">
        <v>319</v>
      </c>
      <c r="G168" s="137" t="s">
        <v>143</v>
      </c>
      <c r="H168" s="138">
        <v>405.09</v>
      </c>
      <c r="I168" s="139"/>
      <c r="J168" s="140">
        <f>ROUND(I168*H168,2)</f>
        <v>0</v>
      </c>
      <c r="K168" s="136" t="s">
        <v>320</v>
      </c>
      <c r="L168" s="33"/>
      <c r="M168" s="141" t="s">
        <v>3</v>
      </c>
      <c r="N168" s="142" t="s">
        <v>41</v>
      </c>
      <c r="O168" s="53"/>
      <c r="P168" s="143">
        <f>O168*H168</f>
        <v>0</v>
      </c>
      <c r="Q168" s="143">
        <v>4.6440000000000002E-2</v>
      </c>
      <c r="R168" s="143">
        <f>Q168*H168</f>
        <v>18.8123796</v>
      </c>
      <c r="S168" s="143">
        <v>0</v>
      </c>
      <c r="T168" s="14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45" t="s">
        <v>177</v>
      </c>
      <c r="AT168" s="145" t="s">
        <v>120</v>
      </c>
      <c r="AU168" s="145" t="s">
        <v>125</v>
      </c>
      <c r="AY168" s="17" t="s">
        <v>117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125</v>
      </c>
      <c r="BK168" s="146">
        <f>ROUND(I168*H168,2)</f>
        <v>0</v>
      </c>
      <c r="BL168" s="17" t="s">
        <v>177</v>
      </c>
      <c r="BM168" s="145" t="s">
        <v>321</v>
      </c>
    </row>
    <row r="169" spans="1:65" s="13" customFormat="1">
      <c r="B169" s="147"/>
      <c r="D169" s="148" t="s">
        <v>157</v>
      </c>
      <c r="E169" s="155" t="s">
        <v>3</v>
      </c>
      <c r="F169" s="149" t="s">
        <v>322</v>
      </c>
      <c r="H169" s="150">
        <v>405.09</v>
      </c>
      <c r="I169" s="151"/>
      <c r="L169" s="147"/>
      <c r="M169" s="152"/>
      <c r="N169" s="153"/>
      <c r="O169" s="153"/>
      <c r="P169" s="153"/>
      <c r="Q169" s="153"/>
      <c r="R169" s="153"/>
      <c r="S169" s="153"/>
      <c r="T169" s="154"/>
      <c r="AT169" s="155" t="s">
        <v>157</v>
      </c>
      <c r="AU169" s="155" t="s">
        <v>125</v>
      </c>
      <c r="AV169" s="13" t="s">
        <v>125</v>
      </c>
      <c r="AW169" s="13" t="s">
        <v>31</v>
      </c>
      <c r="AX169" s="13" t="s">
        <v>77</v>
      </c>
      <c r="AY169" s="155" t="s">
        <v>117</v>
      </c>
    </row>
    <row r="170" spans="1:65" s="2" customFormat="1" ht="33" customHeight="1">
      <c r="A170" s="32"/>
      <c r="B170" s="133"/>
      <c r="C170" s="134" t="s">
        <v>323</v>
      </c>
      <c r="D170" s="134" t="s">
        <v>120</v>
      </c>
      <c r="E170" s="135" t="s">
        <v>324</v>
      </c>
      <c r="F170" s="136" t="s">
        <v>325</v>
      </c>
      <c r="G170" s="137" t="s">
        <v>240</v>
      </c>
      <c r="H170" s="138">
        <v>76.400000000000006</v>
      </c>
      <c r="I170" s="139"/>
      <c r="J170" s="140">
        <f>ROUND(I170*H170,2)</f>
        <v>0</v>
      </c>
      <c r="K170" s="136" t="s">
        <v>320</v>
      </c>
      <c r="L170" s="33"/>
      <c r="M170" s="141" t="s">
        <v>3</v>
      </c>
      <c r="N170" s="142" t="s">
        <v>41</v>
      </c>
      <c r="O170" s="53"/>
      <c r="P170" s="143">
        <f>O170*H170</f>
        <v>0</v>
      </c>
      <c r="Q170" s="143">
        <v>2.1000000000000001E-4</v>
      </c>
      <c r="R170" s="143">
        <f>Q170*H170</f>
        <v>1.6044000000000003E-2</v>
      </c>
      <c r="S170" s="143">
        <v>0</v>
      </c>
      <c r="T170" s="14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45" t="s">
        <v>177</v>
      </c>
      <c r="AT170" s="145" t="s">
        <v>120</v>
      </c>
      <c r="AU170" s="145" t="s">
        <v>125</v>
      </c>
      <c r="AY170" s="17" t="s">
        <v>117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125</v>
      </c>
      <c r="BK170" s="146">
        <f>ROUND(I170*H170,2)</f>
        <v>0</v>
      </c>
      <c r="BL170" s="17" t="s">
        <v>177</v>
      </c>
      <c r="BM170" s="145" t="s">
        <v>326</v>
      </c>
    </row>
    <row r="171" spans="1:65" s="2" customFormat="1" ht="33" customHeight="1">
      <c r="A171" s="32"/>
      <c r="B171" s="133"/>
      <c r="C171" s="134" t="s">
        <v>327</v>
      </c>
      <c r="D171" s="134" t="s">
        <v>120</v>
      </c>
      <c r="E171" s="135" t="s">
        <v>328</v>
      </c>
      <c r="F171" s="136" t="s">
        <v>329</v>
      </c>
      <c r="G171" s="137" t="s">
        <v>240</v>
      </c>
      <c r="H171" s="138">
        <v>76.400000000000006</v>
      </c>
      <c r="I171" s="139"/>
      <c r="J171" s="140">
        <f>ROUND(I171*H171,2)</f>
        <v>0</v>
      </c>
      <c r="K171" s="136" t="s">
        <v>320</v>
      </c>
      <c r="L171" s="33"/>
      <c r="M171" s="141" t="s">
        <v>3</v>
      </c>
      <c r="N171" s="142" t="s">
        <v>41</v>
      </c>
      <c r="O171" s="53"/>
      <c r="P171" s="143">
        <f>O171*H171</f>
        <v>0</v>
      </c>
      <c r="Q171" s="143">
        <v>2.2000000000000001E-4</v>
      </c>
      <c r="R171" s="143">
        <f>Q171*H171</f>
        <v>1.6808000000000003E-2</v>
      </c>
      <c r="S171" s="143">
        <v>0</v>
      </c>
      <c r="T171" s="14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45" t="s">
        <v>177</v>
      </c>
      <c r="AT171" s="145" t="s">
        <v>120</v>
      </c>
      <c r="AU171" s="145" t="s">
        <v>125</v>
      </c>
      <c r="AY171" s="17" t="s">
        <v>117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125</v>
      </c>
      <c r="BK171" s="146">
        <f>ROUND(I171*H171,2)</f>
        <v>0</v>
      </c>
      <c r="BL171" s="17" t="s">
        <v>177</v>
      </c>
      <c r="BM171" s="145" t="s">
        <v>330</v>
      </c>
    </row>
    <row r="172" spans="1:65" s="2" customFormat="1" ht="36">
      <c r="A172" s="32"/>
      <c r="B172" s="133"/>
      <c r="C172" s="134" t="s">
        <v>331</v>
      </c>
      <c r="D172" s="134" t="s">
        <v>120</v>
      </c>
      <c r="E172" s="135" t="s">
        <v>332</v>
      </c>
      <c r="F172" s="136" t="s">
        <v>333</v>
      </c>
      <c r="G172" s="137" t="s">
        <v>240</v>
      </c>
      <c r="H172" s="138">
        <v>55.4</v>
      </c>
      <c r="I172" s="139"/>
      <c r="J172" s="140">
        <f>ROUND(I172*H172,2)</f>
        <v>0</v>
      </c>
      <c r="K172" s="136" t="s">
        <v>320</v>
      </c>
      <c r="L172" s="33"/>
      <c r="M172" s="141" t="s">
        <v>3</v>
      </c>
      <c r="N172" s="142" t="s">
        <v>41</v>
      </c>
      <c r="O172" s="53"/>
      <c r="P172" s="143">
        <f>O172*H172</f>
        <v>0</v>
      </c>
      <c r="Q172" s="143">
        <v>1.4319999999999999E-2</v>
      </c>
      <c r="R172" s="143">
        <f>Q172*H172</f>
        <v>0.79332799999999992</v>
      </c>
      <c r="S172" s="143">
        <v>0</v>
      </c>
      <c r="T172" s="14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45" t="s">
        <v>177</v>
      </c>
      <c r="AT172" s="145" t="s">
        <v>120</v>
      </c>
      <c r="AU172" s="145" t="s">
        <v>125</v>
      </c>
      <c r="AY172" s="17" t="s">
        <v>117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125</v>
      </c>
      <c r="BK172" s="146">
        <f>ROUND(I172*H172,2)</f>
        <v>0</v>
      </c>
      <c r="BL172" s="17" t="s">
        <v>177</v>
      </c>
      <c r="BM172" s="145" t="s">
        <v>334</v>
      </c>
    </row>
    <row r="173" spans="1:65" s="13" customFormat="1">
      <c r="B173" s="147"/>
      <c r="D173" s="148" t="s">
        <v>157</v>
      </c>
      <c r="E173" s="155" t="s">
        <v>3</v>
      </c>
      <c r="F173" s="149" t="s">
        <v>312</v>
      </c>
      <c r="H173" s="150">
        <v>55.4</v>
      </c>
      <c r="I173" s="151"/>
      <c r="L173" s="147"/>
      <c r="M173" s="152"/>
      <c r="N173" s="153"/>
      <c r="O173" s="153"/>
      <c r="P173" s="153"/>
      <c r="Q173" s="153"/>
      <c r="R173" s="153"/>
      <c r="S173" s="153"/>
      <c r="T173" s="154"/>
      <c r="AT173" s="155" t="s">
        <v>157</v>
      </c>
      <c r="AU173" s="155" t="s">
        <v>125</v>
      </c>
      <c r="AV173" s="13" t="s">
        <v>125</v>
      </c>
      <c r="AW173" s="13" t="s">
        <v>31</v>
      </c>
      <c r="AX173" s="13" t="s">
        <v>77</v>
      </c>
      <c r="AY173" s="155" t="s">
        <v>117</v>
      </c>
    </row>
    <row r="174" spans="1:65" s="2" customFormat="1" ht="36">
      <c r="A174" s="32"/>
      <c r="B174" s="133"/>
      <c r="C174" s="134" t="s">
        <v>335</v>
      </c>
      <c r="D174" s="134" t="s">
        <v>120</v>
      </c>
      <c r="E174" s="135" t="s">
        <v>336</v>
      </c>
      <c r="F174" s="136" t="s">
        <v>337</v>
      </c>
      <c r="G174" s="137" t="s">
        <v>240</v>
      </c>
      <c r="H174" s="138">
        <v>14.5</v>
      </c>
      <c r="I174" s="139"/>
      <c r="J174" s="140">
        <f>ROUND(I174*H174,2)</f>
        <v>0</v>
      </c>
      <c r="K174" s="136" t="s">
        <v>320</v>
      </c>
      <c r="L174" s="33"/>
      <c r="M174" s="141" t="s">
        <v>3</v>
      </c>
      <c r="N174" s="142" t="s">
        <v>41</v>
      </c>
      <c r="O174" s="53"/>
      <c r="P174" s="143">
        <f>O174*H174</f>
        <v>0</v>
      </c>
      <c r="Q174" s="143">
        <v>1.436E-2</v>
      </c>
      <c r="R174" s="143">
        <f>Q174*H174</f>
        <v>0.20821999999999999</v>
      </c>
      <c r="S174" s="143">
        <v>0</v>
      </c>
      <c r="T174" s="14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45" t="s">
        <v>177</v>
      </c>
      <c r="AT174" s="145" t="s">
        <v>120</v>
      </c>
      <c r="AU174" s="145" t="s">
        <v>125</v>
      </c>
      <c r="AY174" s="17" t="s">
        <v>117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125</v>
      </c>
      <c r="BK174" s="146">
        <f>ROUND(I174*H174,2)</f>
        <v>0</v>
      </c>
      <c r="BL174" s="17" t="s">
        <v>177</v>
      </c>
      <c r="BM174" s="145" t="s">
        <v>338</v>
      </c>
    </row>
    <row r="175" spans="1:65" s="13" customFormat="1">
      <c r="B175" s="147"/>
      <c r="D175" s="148" t="s">
        <v>157</v>
      </c>
      <c r="E175" s="155" t="s">
        <v>3</v>
      </c>
      <c r="F175" s="149" t="s">
        <v>311</v>
      </c>
      <c r="H175" s="150">
        <v>14.5</v>
      </c>
      <c r="I175" s="151"/>
      <c r="L175" s="147"/>
      <c r="M175" s="152"/>
      <c r="N175" s="153"/>
      <c r="O175" s="153"/>
      <c r="P175" s="153"/>
      <c r="Q175" s="153"/>
      <c r="R175" s="153"/>
      <c r="S175" s="153"/>
      <c r="T175" s="154"/>
      <c r="AT175" s="155" t="s">
        <v>157</v>
      </c>
      <c r="AU175" s="155" t="s">
        <v>125</v>
      </c>
      <c r="AV175" s="13" t="s">
        <v>125</v>
      </c>
      <c r="AW175" s="13" t="s">
        <v>31</v>
      </c>
      <c r="AX175" s="13" t="s">
        <v>77</v>
      </c>
      <c r="AY175" s="155" t="s">
        <v>117</v>
      </c>
    </row>
    <row r="176" spans="1:65" s="2" customFormat="1" ht="24">
      <c r="A176" s="32"/>
      <c r="B176" s="133"/>
      <c r="C176" s="134" t="s">
        <v>339</v>
      </c>
      <c r="D176" s="134" t="s">
        <v>120</v>
      </c>
      <c r="E176" s="135" t="s">
        <v>340</v>
      </c>
      <c r="F176" s="136" t="s">
        <v>341</v>
      </c>
      <c r="G176" s="137" t="s">
        <v>240</v>
      </c>
      <c r="H176" s="138">
        <v>15</v>
      </c>
      <c r="I176" s="139"/>
      <c r="J176" s="140">
        <f>ROUND(I176*H176,2)</f>
        <v>0</v>
      </c>
      <c r="K176" s="136" t="s">
        <v>320</v>
      </c>
      <c r="L176" s="33"/>
      <c r="M176" s="141" t="s">
        <v>3</v>
      </c>
      <c r="N176" s="142" t="s">
        <v>41</v>
      </c>
      <c r="O176" s="53"/>
      <c r="P176" s="143">
        <f>O176*H176</f>
        <v>0</v>
      </c>
      <c r="Q176" s="143">
        <v>3.0000000000000001E-5</v>
      </c>
      <c r="R176" s="143">
        <f>Q176*H176</f>
        <v>4.4999999999999999E-4</v>
      </c>
      <c r="S176" s="143">
        <v>0</v>
      </c>
      <c r="T176" s="14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45" t="s">
        <v>177</v>
      </c>
      <c r="AT176" s="145" t="s">
        <v>120</v>
      </c>
      <c r="AU176" s="145" t="s">
        <v>125</v>
      </c>
      <c r="AY176" s="17" t="s">
        <v>117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125</v>
      </c>
      <c r="BK176" s="146">
        <f>ROUND(I176*H176,2)</f>
        <v>0</v>
      </c>
      <c r="BL176" s="17" t="s">
        <v>177</v>
      </c>
      <c r="BM176" s="145" t="s">
        <v>342</v>
      </c>
    </row>
    <row r="177" spans="1:65" s="13" customFormat="1">
      <c r="B177" s="147"/>
      <c r="D177" s="148" t="s">
        <v>157</v>
      </c>
      <c r="E177" s="155" t="s">
        <v>3</v>
      </c>
      <c r="F177" s="149" t="s">
        <v>242</v>
      </c>
      <c r="H177" s="150">
        <v>15</v>
      </c>
      <c r="I177" s="151"/>
      <c r="L177" s="147"/>
      <c r="M177" s="152"/>
      <c r="N177" s="153"/>
      <c r="O177" s="153"/>
      <c r="P177" s="153"/>
      <c r="Q177" s="153"/>
      <c r="R177" s="153"/>
      <c r="S177" s="153"/>
      <c r="T177" s="154"/>
      <c r="AT177" s="155" t="s">
        <v>157</v>
      </c>
      <c r="AU177" s="155" t="s">
        <v>125</v>
      </c>
      <c r="AV177" s="13" t="s">
        <v>125</v>
      </c>
      <c r="AW177" s="13" t="s">
        <v>31</v>
      </c>
      <c r="AX177" s="13" t="s">
        <v>77</v>
      </c>
      <c r="AY177" s="155" t="s">
        <v>117</v>
      </c>
    </row>
    <row r="178" spans="1:65" s="2" customFormat="1" ht="36">
      <c r="A178" s="32"/>
      <c r="B178" s="133"/>
      <c r="C178" s="134" t="s">
        <v>343</v>
      </c>
      <c r="D178" s="134" t="s">
        <v>120</v>
      </c>
      <c r="E178" s="135" t="s">
        <v>344</v>
      </c>
      <c r="F178" s="136" t="s">
        <v>345</v>
      </c>
      <c r="G178" s="137" t="s">
        <v>143</v>
      </c>
      <c r="H178" s="138">
        <v>405.09</v>
      </c>
      <c r="I178" s="139"/>
      <c r="J178" s="140">
        <f>ROUND(I178*H178,2)</f>
        <v>0</v>
      </c>
      <c r="K178" s="136" t="s">
        <v>320</v>
      </c>
      <c r="L178" s="33"/>
      <c r="M178" s="141" t="s">
        <v>3</v>
      </c>
      <c r="N178" s="142" t="s">
        <v>41</v>
      </c>
      <c r="O178" s="53"/>
      <c r="P178" s="143">
        <f>O178*H178</f>
        <v>0</v>
      </c>
      <c r="Q178" s="143">
        <v>3.0000000000000001E-5</v>
      </c>
      <c r="R178" s="143">
        <f>Q178*H178</f>
        <v>1.2152699999999999E-2</v>
      </c>
      <c r="S178" s="143">
        <v>0</v>
      </c>
      <c r="T178" s="14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45" t="s">
        <v>177</v>
      </c>
      <c r="AT178" s="145" t="s">
        <v>120</v>
      </c>
      <c r="AU178" s="145" t="s">
        <v>125</v>
      </c>
      <c r="AY178" s="17" t="s">
        <v>117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125</v>
      </c>
      <c r="BK178" s="146">
        <f>ROUND(I178*H178,2)</f>
        <v>0</v>
      </c>
      <c r="BL178" s="17" t="s">
        <v>177</v>
      </c>
      <c r="BM178" s="145" t="s">
        <v>346</v>
      </c>
    </row>
    <row r="179" spans="1:65" s="2" customFormat="1" ht="33" customHeight="1">
      <c r="A179" s="32"/>
      <c r="B179" s="133"/>
      <c r="C179" s="134" t="s">
        <v>347</v>
      </c>
      <c r="D179" s="134" t="s">
        <v>120</v>
      </c>
      <c r="E179" s="135" t="s">
        <v>348</v>
      </c>
      <c r="F179" s="136" t="s">
        <v>349</v>
      </c>
      <c r="G179" s="137" t="s">
        <v>176</v>
      </c>
      <c r="H179" s="138">
        <v>2</v>
      </c>
      <c r="I179" s="139"/>
      <c r="J179" s="140">
        <f>ROUND(I179*H179,2)</f>
        <v>0</v>
      </c>
      <c r="K179" s="136" t="s">
        <v>320</v>
      </c>
      <c r="L179" s="33"/>
      <c r="M179" s="141" t="s">
        <v>3</v>
      </c>
      <c r="N179" s="142" t="s">
        <v>41</v>
      </c>
      <c r="O179" s="53"/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45" t="s">
        <v>177</v>
      </c>
      <c r="AT179" s="145" t="s">
        <v>120</v>
      </c>
      <c r="AU179" s="145" t="s">
        <v>125</v>
      </c>
      <c r="AY179" s="17" t="s">
        <v>117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125</v>
      </c>
      <c r="BK179" s="146">
        <f>ROUND(I179*H179,2)</f>
        <v>0</v>
      </c>
      <c r="BL179" s="17" t="s">
        <v>177</v>
      </c>
      <c r="BM179" s="145" t="s">
        <v>350</v>
      </c>
    </row>
    <row r="180" spans="1:65" s="2" customFormat="1" ht="55.5" customHeight="1">
      <c r="A180" s="32"/>
      <c r="B180" s="133"/>
      <c r="C180" s="134" t="s">
        <v>351</v>
      </c>
      <c r="D180" s="134" t="s">
        <v>120</v>
      </c>
      <c r="E180" s="135" t="s">
        <v>352</v>
      </c>
      <c r="F180" s="136" t="s">
        <v>353</v>
      </c>
      <c r="G180" s="137" t="s">
        <v>176</v>
      </c>
      <c r="H180" s="138">
        <v>18</v>
      </c>
      <c r="I180" s="139"/>
      <c r="J180" s="140">
        <f>ROUND(I180*H180,2)</f>
        <v>0</v>
      </c>
      <c r="K180" s="136" t="s">
        <v>320</v>
      </c>
      <c r="L180" s="33"/>
      <c r="M180" s="141" t="s">
        <v>3</v>
      </c>
      <c r="N180" s="142" t="s">
        <v>41</v>
      </c>
      <c r="O180" s="53"/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45" t="s">
        <v>177</v>
      </c>
      <c r="AT180" s="145" t="s">
        <v>120</v>
      </c>
      <c r="AU180" s="145" t="s">
        <v>125</v>
      </c>
      <c r="AY180" s="17" t="s">
        <v>117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125</v>
      </c>
      <c r="BK180" s="146">
        <f>ROUND(I180*H180,2)</f>
        <v>0</v>
      </c>
      <c r="BL180" s="17" t="s">
        <v>177</v>
      </c>
      <c r="BM180" s="145" t="s">
        <v>354</v>
      </c>
    </row>
    <row r="181" spans="1:65" s="13" customFormat="1">
      <c r="B181" s="147"/>
      <c r="D181" s="148" t="s">
        <v>157</v>
      </c>
      <c r="E181" s="155" t="s">
        <v>3</v>
      </c>
      <c r="F181" s="149" t="s">
        <v>355</v>
      </c>
      <c r="H181" s="150">
        <v>18</v>
      </c>
      <c r="I181" s="151"/>
      <c r="L181" s="147"/>
      <c r="M181" s="152"/>
      <c r="N181" s="153"/>
      <c r="O181" s="153"/>
      <c r="P181" s="153"/>
      <c r="Q181" s="153"/>
      <c r="R181" s="153"/>
      <c r="S181" s="153"/>
      <c r="T181" s="154"/>
      <c r="AT181" s="155" t="s">
        <v>157</v>
      </c>
      <c r="AU181" s="155" t="s">
        <v>125</v>
      </c>
      <c r="AV181" s="13" t="s">
        <v>125</v>
      </c>
      <c r="AW181" s="13" t="s">
        <v>31</v>
      </c>
      <c r="AX181" s="13" t="s">
        <v>77</v>
      </c>
      <c r="AY181" s="155" t="s">
        <v>117</v>
      </c>
    </row>
    <row r="182" spans="1:65" s="2" customFormat="1" ht="24">
      <c r="A182" s="32"/>
      <c r="B182" s="133"/>
      <c r="C182" s="134" t="s">
        <v>356</v>
      </c>
      <c r="D182" s="134" t="s">
        <v>120</v>
      </c>
      <c r="E182" s="135" t="s">
        <v>357</v>
      </c>
      <c r="F182" s="136" t="s">
        <v>358</v>
      </c>
      <c r="G182" s="137" t="s">
        <v>176</v>
      </c>
      <c r="H182" s="138">
        <v>4</v>
      </c>
      <c r="I182" s="139"/>
      <c r="J182" s="140">
        <f t="shared" ref="J182:J192" si="10">ROUND(I182*H182,2)</f>
        <v>0</v>
      </c>
      <c r="K182" s="136" t="s">
        <v>320</v>
      </c>
      <c r="L182" s="33"/>
      <c r="M182" s="141" t="s">
        <v>3</v>
      </c>
      <c r="N182" s="142" t="s">
        <v>41</v>
      </c>
      <c r="O182" s="53"/>
      <c r="P182" s="143">
        <f t="shared" ref="P182:P192" si="11">O182*H182</f>
        <v>0</v>
      </c>
      <c r="Q182" s="143">
        <v>0</v>
      </c>
      <c r="R182" s="143">
        <f t="shared" ref="R182:R192" si="12">Q182*H182</f>
        <v>0</v>
      </c>
      <c r="S182" s="143">
        <v>0</v>
      </c>
      <c r="T182" s="144">
        <f t="shared" ref="T182:T192" si="13"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5" t="s">
        <v>177</v>
      </c>
      <c r="AT182" s="145" t="s">
        <v>120</v>
      </c>
      <c r="AU182" s="145" t="s">
        <v>125</v>
      </c>
      <c r="AY182" s="17" t="s">
        <v>117</v>
      </c>
      <c r="BE182" s="146">
        <f t="shared" ref="BE182:BE192" si="14">IF(N182="základní",J182,0)</f>
        <v>0</v>
      </c>
      <c r="BF182" s="146">
        <f t="shared" ref="BF182:BF192" si="15">IF(N182="snížená",J182,0)</f>
        <v>0</v>
      </c>
      <c r="BG182" s="146">
        <f t="shared" ref="BG182:BG192" si="16">IF(N182="zákl. přenesená",J182,0)</f>
        <v>0</v>
      </c>
      <c r="BH182" s="146">
        <f t="shared" ref="BH182:BH192" si="17">IF(N182="sníž. přenesená",J182,0)</f>
        <v>0</v>
      </c>
      <c r="BI182" s="146">
        <f t="shared" ref="BI182:BI192" si="18">IF(N182="nulová",J182,0)</f>
        <v>0</v>
      </c>
      <c r="BJ182" s="17" t="s">
        <v>125</v>
      </c>
      <c r="BK182" s="146">
        <f t="shared" ref="BK182:BK192" si="19">ROUND(I182*H182,2)</f>
        <v>0</v>
      </c>
      <c r="BL182" s="17" t="s">
        <v>177</v>
      </c>
      <c r="BM182" s="145" t="s">
        <v>359</v>
      </c>
    </row>
    <row r="183" spans="1:65" s="2" customFormat="1" ht="24">
      <c r="A183" s="32"/>
      <c r="B183" s="133"/>
      <c r="C183" s="134" t="s">
        <v>360</v>
      </c>
      <c r="D183" s="134" t="s">
        <v>120</v>
      </c>
      <c r="E183" s="135" t="s">
        <v>361</v>
      </c>
      <c r="F183" s="136" t="s">
        <v>362</v>
      </c>
      <c r="G183" s="137" t="s">
        <v>176</v>
      </c>
      <c r="H183" s="138">
        <v>14</v>
      </c>
      <c r="I183" s="139"/>
      <c r="J183" s="140">
        <f t="shared" si="10"/>
        <v>0</v>
      </c>
      <c r="K183" s="136" t="s">
        <v>320</v>
      </c>
      <c r="L183" s="33"/>
      <c r="M183" s="141" t="s">
        <v>3</v>
      </c>
      <c r="N183" s="142" t="s">
        <v>41</v>
      </c>
      <c r="O183" s="53"/>
      <c r="P183" s="143">
        <f t="shared" si="11"/>
        <v>0</v>
      </c>
      <c r="Q183" s="143">
        <v>0</v>
      </c>
      <c r="R183" s="143">
        <f t="shared" si="12"/>
        <v>0</v>
      </c>
      <c r="S183" s="143">
        <v>0</v>
      </c>
      <c r="T183" s="144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45" t="s">
        <v>177</v>
      </c>
      <c r="AT183" s="145" t="s">
        <v>120</v>
      </c>
      <c r="AU183" s="145" t="s">
        <v>125</v>
      </c>
      <c r="AY183" s="17" t="s">
        <v>117</v>
      </c>
      <c r="BE183" s="146">
        <f t="shared" si="14"/>
        <v>0</v>
      </c>
      <c r="BF183" s="146">
        <f t="shared" si="15"/>
        <v>0</v>
      </c>
      <c r="BG183" s="146">
        <f t="shared" si="16"/>
        <v>0</v>
      </c>
      <c r="BH183" s="146">
        <f t="shared" si="17"/>
        <v>0</v>
      </c>
      <c r="BI183" s="146">
        <f t="shared" si="18"/>
        <v>0</v>
      </c>
      <c r="BJ183" s="17" t="s">
        <v>125</v>
      </c>
      <c r="BK183" s="146">
        <f t="shared" si="19"/>
        <v>0</v>
      </c>
      <c r="BL183" s="17" t="s">
        <v>177</v>
      </c>
      <c r="BM183" s="145" t="s">
        <v>363</v>
      </c>
    </row>
    <row r="184" spans="1:65" s="2" customFormat="1" ht="24">
      <c r="A184" s="32"/>
      <c r="B184" s="133"/>
      <c r="C184" s="134" t="s">
        <v>364</v>
      </c>
      <c r="D184" s="134" t="s">
        <v>120</v>
      </c>
      <c r="E184" s="135" t="s">
        <v>365</v>
      </c>
      <c r="F184" s="136" t="s">
        <v>366</v>
      </c>
      <c r="G184" s="137" t="s">
        <v>176</v>
      </c>
      <c r="H184" s="138">
        <v>7</v>
      </c>
      <c r="I184" s="139"/>
      <c r="J184" s="140">
        <f t="shared" si="10"/>
        <v>0</v>
      </c>
      <c r="K184" s="136" t="s">
        <v>320</v>
      </c>
      <c r="L184" s="33"/>
      <c r="M184" s="141" t="s">
        <v>3</v>
      </c>
      <c r="N184" s="142" t="s">
        <v>41</v>
      </c>
      <c r="O184" s="53"/>
      <c r="P184" s="143">
        <f t="shared" si="11"/>
        <v>0</v>
      </c>
      <c r="Q184" s="143">
        <v>0</v>
      </c>
      <c r="R184" s="143">
        <f t="shared" si="12"/>
        <v>0</v>
      </c>
      <c r="S184" s="143">
        <v>0</v>
      </c>
      <c r="T184" s="144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45" t="s">
        <v>177</v>
      </c>
      <c r="AT184" s="145" t="s">
        <v>120</v>
      </c>
      <c r="AU184" s="145" t="s">
        <v>125</v>
      </c>
      <c r="AY184" s="17" t="s">
        <v>117</v>
      </c>
      <c r="BE184" s="146">
        <f t="shared" si="14"/>
        <v>0</v>
      </c>
      <c r="BF184" s="146">
        <f t="shared" si="15"/>
        <v>0</v>
      </c>
      <c r="BG184" s="146">
        <f t="shared" si="16"/>
        <v>0</v>
      </c>
      <c r="BH184" s="146">
        <f t="shared" si="17"/>
        <v>0</v>
      </c>
      <c r="BI184" s="146">
        <f t="shared" si="18"/>
        <v>0</v>
      </c>
      <c r="BJ184" s="17" t="s">
        <v>125</v>
      </c>
      <c r="BK184" s="146">
        <f t="shared" si="19"/>
        <v>0</v>
      </c>
      <c r="BL184" s="17" t="s">
        <v>177</v>
      </c>
      <c r="BM184" s="145" t="s">
        <v>367</v>
      </c>
    </row>
    <row r="185" spans="1:65" s="2" customFormat="1" ht="24">
      <c r="A185" s="32"/>
      <c r="B185" s="133"/>
      <c r="C185" s="134" t="s">
        <v>368</v>
      </c>
      <c r="D185" s="134" t="s">
        <v>120</v>
      </c>
      <c r="E185" s="135" t="s">
        <v>369</v>
      </c>
      <c r="F185" s="136" t="s">
        <v>370</v>
      </c>
      <c r="G185" s="137" t="s">
        <v>176</v>
      </c>
      <c r="H185" s="138">
        <v>882</v>
      </c>
      <c r="I185" s="139"/>
      <c r="J185" s="140">
        <f t="shared" si="10"/>
        <v>0</v>
      </c>
      <c r="K185" s="136" t="s">
        <v>320</v>
      </c>
      <c r="L185" s="33"/>
      <c r="M185" s="141" t="s">
        <v>3</v>
      </c>
      <c r="N185" s="142" t="s">
        <v>41</v>
      </c>
      <c r="O185" s="53"/>
      <c r="P185" s="143">
        <f t="shared" si="11"/>
        <v>0</v>
      </c>
      <c r="Q185" s="143">
        <v>0</v>
      </c>
      <c r="R185" s="143">
        <f t="shared" si="12"/>
        <v>0</v>
      </c>
      <c r="S185" s="143">
        <v>0</v>
      </c>
      <c r="T185" s="144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45" t="s">
        <v>177</v>
      </c>
      <c r="AT185" s="145" t="s">
        <v>120</v>
      </c>
      <c r="AU185" s="145" t="s">
        <v>125</v>
      </c>
      <c r="AY185" s="17" t="s">
        <v>117</v>
      </c>
      <c r="BE185" s="146">
        <f t="shared" si="14"/>
        <v>0</v>
      </c>
      <c r="BF185" s="146">
        <f t="shared" si="15"/>
        <v>0</v>
      </c>
      <c r="BG185" s="146">
        <f t="shared" si="16"/>
        <v>0</v>
      </c>
      <c r="BH185" s="146">
        <f t="shared" si="17"/>
        <v>0</v>
      </c>
      <c r="BI185" s="146">
        <f t="shared" si="18"/>
        <v>0</v>
      </c>
      <c r="BJ185" s="17" t="s">
        <v>125</v>
      </c>
      <c r="BK185" s="146">
        <f t="shared" si="19"/>
        <v>0</v>
      </c>
      <c r="BL185" s="17" t="s">
        <v>177</v>
      </c>
      <c r="BM185" s="145" t="s">
        <v>371</v>
      </c>
    </row>
    <row r="186" spans="1:65" s="2" customFormat="1" ht="16.5" customHeight="1">
      <c r="A186" s="32"/>
      <c r="B186" s="133"/>
      <c r="C186" s="156" t="s">
        <v>372</v>
      </c>
      <c r="D186" s="156" t="s">
        <v>213</v>
      </c>
      <c r="E186" s="157" t="s">
        <v>373</v>
      </c>
      <c r="F186" s="158" t="s">
        <v>374</v>
      </c>
      <c r="G186" s="159" t="s">
        <v>176</v>
      </c>
      <c r="H186" s="160">
        <v>882</v>
      </c>
      <c r="I186" s="161"/>
      <c r="J186" s="162">
        <f t="shared" si="10"/>
        <v>0</v>
      </c>
      <c r="K186" s="158" t="s">
        <v>320</v>
      </c>
      <c r="L186" s="163"/>
      <c r="M186" s="164" t="s">
        <v>3</v>
      </c>
      <c r="N186" s="165" t="s">
        <v>41</v>
      </c>
      <c r="O186" s="53"/>
      <c r="P186" s="143">
        <f t="shared" si="11"/>
        <v>0</v>
      </c>
      <c r="Q186" s="143">
        <v>2.0000000000000001E-4</v>
      </c>
      <c r="R186" s="143">
        <f t="shared" si="12"/>
        <v>0.1764</v>
      </c>
      <c r="S186" s="143">
        <v>0</v>
      </c>
      <c r="T186" s="144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45" t="s">
        <v>217</v>
      </c>
      <c r="AT186" s="145" t="s">
        <v>213</v>
      </c>
      <c r="AU186" s="145" t="s">
        <v>125</v>
      </c>
      <c r="AY186" s="17" t="s">
        <v>117</v>
      </c>
      <c r="BE186" s="146">
        <f t="shared" si="14"/>
        <v>0</v>
      </c>
      <c r="BF186" s="146">
        <f t="shared" si="15"/>
        <v>0</v>
      </c>
      <c r="BG186" s="146">
        <f t="shared" si="16"/>
        <v>0</v>
      </c>
      <c r="BH186" s="146">
        <f t="shared" si="17"/>
        <v>0</v>
      </c>
      <c r="BI186" s="146">
        <f t="shared" si="18"/>
        <v>0</v>
      </c>
      <c r="BJ186" s="17" t="s">
        <v>125</v>
      </c>
      <c r="BK186" s="146">
        <f t="shared" si="19"/>
        <v>0</v>
      </c>
      <c r="BL186" s="17" t="s">
        <v>177</v>
      </c>
      <c r="BM186" s="145" t="s">
        <v>375</v>
      </c>
    </row>
    <row r="187" spans="1:65" s="2" customFormat="1" ht="24">
      <c r="A187" s="32"/>
      <c r="B187" s="133"/>
      <c r="C187" s="156" t="s">
        <v>376</v>
      </c>
      <c r="D187" s="156" t="s">
        <v>213</v>
      </c>
      <c r="E187" s="157" t="s">
        <v>377</v>
      </c>
      <c r="F187" s="158" t="s">
        <v>378</v>
      </c>
      <c r="G187" s="159" t="s">
        <v>176</v>
      </c>
      <c r="H187" s="160">
        <v>14</v>
      </c>
      <c r="I187" s="161"/>
      <c r="J187" s="162">
        <f t="shared" si="10"/>
        <v>0</v>
      </c>
      <c r="K187" s="158" t="s">
        <v>320</v>
      </c>
      <c r="L187" s="163"/>
      <c r="M187" s="164" t="s">
        <v>3</v>
      </c>
      <c r="N187" s="165" t="s">
        <v>41</v>
      </c>
      <c r="O187" s="53"/>
      <c r="P187" s="143">
        <f t="shared" si="11"/>
        <v>0</v>
      </c>
      <c r="Q187" s="143">
        <v>8.2000000000000007E-3</v>
      </c>
      <c r="R187" s="143">
        <f t="shared" si="12"/>
        <v>0.11480000000000001</v>
      </c>
      <c r="S187" s="143">
        <v>0</v>
      </c>
      <c r="T187" s="144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45" t="s">
        <v>217</v>
      </c>
      <c r="AT187" s="145" t="s">
        <v>213</v>
      </c>
      <c r="AU187" s="145" t="s">
        <v>125</v>
      </c>
      <c r="AY187" s="17" t="s">
        <v>117</v>
      </c>
      <c r="BE187" s="146">
        <f t="shared" si="14"/>
        <v>0</v>
      </c>
      <c r="BF187" s="146">
        <f t="shared" si="15"/>
        <v>0</v>
      </c>
      <c r="BG187" s="146">
        <f t="shared" si="16"/>
        <v>0</v>
      </c>
      <c r="BH187" s="146">
        <f t="shared" si="17"/>
        <v>0</v>
      </c>
      <c r="BI187" s="146">
        <f t="shared" si="18"/>
        <v>0</v>
      </c>
      <c r="BJ187" s="17" t="s">
        <v>125</v>
      </c>
      <c r="BK187" s="146">
        <f t="shared" si="19"/>
        <v>0</v>
      </c>
      <c r="BL187" s="17" t="s">
        <v>177</v>
      </c>
      <c r="BM187" s="145" t="s">
        <v>379</v>
      </c>
    </row>
    <row r="188" spans="1:65" s="2" customFormat="1" ht="16.5" customHeight="1">
      <c r="A188" s="32"/>
      <c r="B188" s="133"/>
      <c r="C188" s="156" t="s">
        <v>380</v>
      </c>
      <c r="D188" s="156" t="s">
        <v>213</v>
      </c>
      <c r="E188" s="157" t="s">
        <v>381</v>
      </c>
      <c r="F188" s="158" t="s">
        <v>382</v>
      </c>
      <c r="G188" s="159" t="s">
        <v>176</v>
      </c>
      <c r="H188" s="160">
        <v>14</v>
      </c>
      <c r="I188" s="161"/>
      <c r="J188" s="162">
        <f t="shared" si="10"/>
        <v>0</v>
      </c>
      <c r="K188" s="158" t="s">
        <v>320</v>
      </c>
      <c r="L188" s="163"/>
      <c r="M188" s="164" t="s">
        <v>3</v>
      </c>
      <c r="N188" s="165" t="s">
        <v>41</v>
      </c>
      <c r="O188" s="53"/>
      <c r="P188" s="143">
        <f t="shared" si="11"/>
        <v>0</v>
      </c>
      <c r="Q188" s="143">
        <v>2.5000000000000001E-4</v>
      </c>
      <c r="R188" s="143">
        <f t="shared" si="12"/>
        <v>3.5000000000000001E-3</v>
      </c>
      <c r="S188" s="143">
        <v>0</v>
      </c>
      <c r="T188" s="144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45" t="s">
        <v>217</v>
      </c>
      <c r="AT188" s="145" t="s">
        <v>213</v>
      </c>
      <c r="AU188" s="145" t="s">
        <v>125</v>
      </c>
      <c r="AY188" s="17" t="s">
        <v>117</v>
      </c>
      <c r="BE188" s="146">
        <f t="shared" si="14"/>
        <v>0</v>
      </c>
      <c r="BF188" s="146">
        <f t="shared" si="15"/>
        <v>0</v>
      </c>
      <c r="BG188" s="146">
        <f t="shared" si="16"/>
        <v>0</v>
      </c>
      <c r="BH188" s="146">
        <f t="shared" si="17"/>
        <v>0</v>
      </c>
      <c r="BI188" s="146">
        <f t="shared" si="18"/>
        <v>0</v>
      </c>
      <c r="BJ188" s="17" t="s">
        <v>125</v>
      </c>
      <c r="BK188" s="146">
        <f t="shared" si="19"/>
        <v>0</v>
      </c>
      <c r="BL188" s="17" t="s">
        <v>177</v>
      </c>
      <c r="BM188" s="145" t="s">
        <v>383</v>
      </c>
    </row>
    <row r="189" spans="1:65" s="2" customFormat="1" ht="24">
      <c r="A189" s="32"/>
      <c r="B189" s="133"/>
      <c r="C189" s="156" t="s">
        <v>384</v>
      </c>
      <c r="D189" s="156" t="s">
        <v>213</v>
      </c>
      <c r="E189" s="157" t="s">
        <v>385</v>
      </c>
      <c r="F189" s="158" t="s">
        <v>386</v>
      </c>
      <c r="G189" s="159" t="s">
        <v>176</v>
      </c>
      <c r="H189" s="160">
        <v>4</v>
      </c>
      <c r="I189" s="161"/>
      <c r="J189" s="162">
        <f t="shared" si="10"/>
        <v>0</v>
      </c>
      <c r="K189" s="158" t="s">
        <v>320</v>
      </c>
      <c r="L189" s="163"/>
      <c r="M189" s="164" t="s">
        <v>3</v>
      </c>
      <c r="N189" s="165" t="s">
        <v>41</v>
      </c>
      <c r="O189" s="53"/>
      <c r="P189" s="143">
        <f t="shared" si="11"/>
        <v>0</v>
      </c>
      <c r="Q189" s="143">
        <v>1.1999999999999999E-3</v>
      </c>
      <c r="R189" s="143">
        <f t="shared" si="12"/>
        <v>4.7999999999999996E-3</v>
      </c>
      <c r="S189" s="143">
        <v>0</v>
      </c>
      <c r="T189" s="144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45" t="s">
        <v>217</v>
      </c>
      <c r="AT189" s="145" t="s">
        <v>213</v>
      </c>
      <c r="AU189" s="145" t="s">
        <v>125</v>
      </c>
      <c r="AY189" s="17" t="s">
        <v>117</v>
      </c>
      <c r="BE189" s="146">
        <f t="shared" si="14"/>
        <v>0</v>
      </c>
      <c r="BF189" s="146">
        <f t="shared" si="15"/>
        <v>0</v>
      </c>
      <c r="BG189" s="146">
        <f t="shared" si="16"/>
        <v>0</v>
      </c>
      <c r="BH189" s="146">
        <f t="shared" si="17"/>
        <v>0</v>
      </c>
      <c r="BI189" s="146">
        <f t="shared" si="18"/>
        <v>0</v>
      </c>
      <c r="BJ189" s="17" t="s">
        <v>125</v>
      </c>
      <c r="BK189" s="146">
        <f t="shared" si="19"/>
        <v>0</v>
      </c>
      <c r="BL189" s="17" t="s">
        <v>177</v>
      </c>
      <c r="BM189" s="145" t="s">
        <v>387</v>
      </c>
    </row>
    <row r="190" spans="1:65" s="2" customFormat="1" ht="33" customHeight="1">
      <c r="A190" s="32"/>
      <c r="B190" s="133"/>
      <c r="C190" s="156" t="s">
        <v>388</v>
      </c>
      <c r="D190" s="156" t="s">
        <v>213</v>
      </c>
      <c r="E190" s="157" t="s">
        <v>389</v>
      </c>
      <c r="F190" s="158" t="s">
        <v>390</v>
      </c>
      <c r="G190" s="159" t="s">
        <v>176</v>
      </c>
      <c r="H190" s="160">
        <v>7</v>
      </c>
      <c r="I190" s="161"/>
      <c r="J190" s="162">
        <f t="shared" si="10"/>
        <v>0</v>
      </c>
      <c r="K190" s="158" t="s">
        <v>320</v>
      </c>
      <c r="L190" s="163"/>
      <c r="M190" s="164" t="s">
        <v>3</v>
      </c>
      <c r="N190" s="165" t="s">
        <v>41</v>
      </c>
      <c r="O190" s="53"/>
      <c r="P190" s="143">
        <f t="shared" si="11"/>
        <v>0</v>
      </c>
      <c r="Q190" s="143">
        <v>1.6E-2</v>
      </c>
      <c r="R190" s="143">
        <f t="shared" si="12"/>
        <v>0.112</v>
      </c>
      <c r="S190" s="143">
        <v>0</v>
      </c>
      <c r="T190" s="144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45" t="s">
        <v>217</v>
      </c>
      <c r="AT190" s="145" t="s">
        <v>213</v>
      </c>
      <c r="AU190" s="145" t="s">
        <v>125</v>
      </c>
      <c r="AY190" s="17" t="s">
        <v>117</v>
      </c>
      <c r="BE190" s="146">
        <f t="shared" si="14"/>
        <v>0</v>
      </c>
      <c r="BF190" s="146">
        <f t="shared" si="15"/>
        <v>0</v>
      </c>
      <c r="BG190" s="146">
        <f t="shared" si="16"/>
        <v>0</v>
      </c>
      <c r="BH190" s="146">
        <f t="shared" si="17"/>
        <v>0</v>
      </c>
      <c r="BI190" s="146">
        <f t="shared" si="18"/>
        <v>0</v>
      </c>
      <c r="BJ190" s="17" t="s">
        <v>125</v>
      </c>
      <c r="BK190" s="146">
        <f t="shared" si="19"/>
        <v>0</v>
      </c>
      <c r="BL190" s="17" t="s">
        <v>177</v>
      </c>
      <c r="BM190" s="145" t="s">
        <v>391</v>
      </c>
    </row>
    <row r="191" spans="1:65" s="2" customFormat="1" ht="33" customHeight="1">
      <c r="A191" s="32"/>
      <c r="B191" s="133"/>
      <c r="C191" s="134" t="s">
        <v>392</v>
      </c>
      <c r="D191" s="134" t="s">
        <v>120</v>
      </c>
      <c r="E191" s="135" t="s">
        <v>393</v>
      </c>
      <c r="F191" s="136" t="s">
        <v>394</v>
      </c>
      <c r="G191" s="137" t="s">
        <v>143</v>
      </c>
      <c r="H191" s="138">
        <v>405.09</v>
      </c>
      <c r="I191" s="139"/>
      <c r="J191" s="140">
        <f t="shared" si="10"/>
        <v>0</v>
      </c>
      <c r="K191" s="136" t="s">
        <v>151</v>
      </c>
      <c r="L191" s="33"/>
      <c r="M191" s="141" t="s">
        <v>3</v>
      </c>
      <c r="N191" s="142" t="s">
        <v>41</v>
      </c>
      <c r="O191" s="53"/>
      <c r="P191" s="143">
        <f t="shared" si="11"/>
        <v>0</v>
      </c>
      <c r="Q191" s="143">
        <v>0</v>
      </c>
      <c r="R191" s="143">
        <f t="shared" si="12"/>
        <v>0</v>
      </c>
      <c r="S191" s="143">
        <v>0</v>
      </c>
      <c r="T191" s="144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45" t="s">
        <v>177</v>
      </c>
      <c r="AT191" s="145" t="s">
        <v>120</v>
      </c>
      <c r="AU191" s="145" t="s">
        <v>125</v>
      </c>
      <c r="AY191" s="17" t="s">
        <v>117</v>
      </c>
      <c r="BE191" s="146">
        <f t="shared" si="14"/>
        <v>0</v>
      </c>
      <c r="BF191" s="146">
        <f t="shared" si="15"/>
        <v>0</v>
      </c>
      <c r="BG191" s="146">
        <f t="shared" si="16"/>
        <v>0</v>
      </c>
      <c r="BH191" s="146">
        <f t="shared" si="17"/>
        <v>0</v>
      </c>
      <c r="BI191" s="146">
        <f t="shared" si="18"/>
        <v>0</v>
      </c>
      <c r="BJ191" s="17" t="s">
        <v>125</v>
      </c>
      <c r="BK191" s="146">
        <f t="shared" si="19"/>
        <v>0</v>
      </c>
      <c r="BL191" s="17" t="s">
        <v>177</v>
      </c>
      <c r="BM191" s="145" t="s">
        <v>395</v>
      </c>
    </row>
    <row r="192" spans="1:65" s="2" customFormat="1" ht="36">
      <c r="A192" s="32"/>
      <c r="B192" s="133"/>
      <c r="C192" s="156" t="s">
        <v>396</v>
      </c>
      <c r="D192" s="156" t="s">
        <v>213</v>
      </c>
      <c r="E192" s="157" t="s">
        <v>397</v>
      </c>
      <c r="F192" s="158" t="s">
        <v>398</v>
      </c>
      <c r="G192" s="159" t="s">
        <v>143</v>
      </c>
      <c r="H192" s="160">
        <v>506.363</v>
      </c>
      <c r="I192" s="161"/>
      <c r="J192" s="162">
        <f t="shared" si="10"/>
        <v>0</v>
      </c>
      <c r="K192" s="158" t="s">
        <v>320</v>
      </c>
      <c r="L192" s="163"/>
      <c r="M192" s="164" t="s">
        <v>3</v>
      </c>
      <c r="N192" s="165" t="s">
        <v>41</v>
      </c>
      <c r="O192" s="53"/>
      <c r="P192" s="143">
        <f t="shared" si="11"/>
        <v>0</v>
      </c>
      <c r="Q192" s="143">
        <v>1.3999999999999999E-4</v>
      </c>
      <c r="R192" s="143">
        <f t="shared" si="12"/>
        <v>7.0890819999999993E-2</v>
      </c>
      <c r="S192" s="143">
        <v>0</v>
      </c>
      <c r="T192" s="144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45" t="s">
        <v>217</v>
      </c>
      <c r="AT192" s="145" t="s">
        <v>213</v>
      </c>
      <c r="AU192" s="145" t="s">
        <v>125</v>
      </c>
      <c r="AY192" s="17" t="s">
        <v>117</v>
      </c>
      <c r="BE192" s="146">
        <f t="shared" si="14"/>
        <v>0</v>
      </c>
      <c r="BF192" s="146">
        <f t="shared" si="15"/>
        <v>0</v>
      </c>
      <c r="BG192" s="146">
        <f t="shared" si="16"/>
        <v>0</v>
      </c>
      <c r="BH192" s="146">
        <f t="shared" si="17"/>
        <v>0</v>
      </c>
      <c r="BI192" s="146">
        <f t="shared" si="18"/>
        <v>0</v>
      </c>
      <c r="BJ192" s="17" t="s">
        <v>125</v>
      </c>
      <c r="BK192" s="146">
        <f t="shared" si="19"/>
        <v>0</v>
      </c>
      <c r="BL192" s="17" t="s">
        <v>177</v>
      </c>
      <c r="BM192" s="145" t="s">
        <v>399</v>
      </c>
    </row>
    <row r="193" spans="1:65" s="13" customFormat="1">
      <c r="B193" s="147"/>
      <c r="D193" s="148" t="s">
        <v>157</v>
      </c>
      <c r="F193" s="149" t="s">
        <v>400</v>
      </c>
      <c r="H193" s="150">
        <v>506.363</v>
      </c>
      <c r="I193" s="151"/>
      <c r="L193" s="147"/>
      <c r="M193" s="152"/>
      <c r="N193" s="153"/>
      <c r="O193" s="153"/>
      <c r="P193" s="153"/>
      <c r="Q193" s="153"/>
      <c r="R193" s="153"/>
      <c r="S193" s="153"/>
      <c r="T193" s="154"/>
      <c r="AT193" s="155" t="s">
        <v>157</v>
      </c>
      <c r="AU193" s="155" t="s">
        <v>125</v>
      </c>
      <c r="AV193" s="13" t="s">
        <v>125</v>
      </c>
      <c r="AW193" s="13" t="s">
        <v>4</v>
      </c>
      <c r="AX193" s="13" t="s">
        <v>77</v>
      </c>
      <c r="AY193" s="155" t="s">
        <v>117</v>
      </c>
    </row>
    <row r="194" spans="1:65" s="2" customFormat="1" ht="16.5" customHeight="1">
      <c r="A194" s="32"/>
      <c r="B194" s="133"/>
      <c r="C194" s="134" t="s">
        <v>401</v>
      </c>
      <c r="D194" s="134" t="s">
        <v>120</v>
      </c>
      <c r="E194" s="135" t="s">
        <v>402</v>
      </c>
      <c r="F194" s="136" t="s">
        <v>403</v>
      </c>
      <c r="G194" s="137" t="s">
        <v>143</v>
      </c>
      <c r="H194" s="138">
        <v>405.09</v>
      </c>
      <c r="I194" s="139"/>
      <c r="J194" s="140">
        <f>ROUND(I194*H194,2)</f>
        <v>0</v>
      </c>
      <c r="K194" s="136" t="s">
        <v>151</v>
      </c>
      <c r="L194" s="33"/>
      <c r="M194" s="141" t="s">
        <v>3</v>
      </c>
      <c r="N194" s="142" t="s">
        <v>41</v>
      </c>
      <c r="O194" s="53"/>
      <c r="P194" s="143">
        <f>O194*H194</f>
        <v>0</v>
      </c>
      <c r="Q194" s="143">
        <v>1.3999999999999999E-4</v>
      </c>
      <c r="R194" s="143">
        <f>Q194*H194</f>
        <v>5.6712599999999995E-2</v>
      </c>
      <c r="S194" s="143">
        <v>0</v>
      </c>
      <c r="T194" s="14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45" t="s">
        <v>177</v>
      </c>
      <c r="AT194" s="145" t="s">
        <v>120</v>
      </c>
      <c r="AU194" s="145" t="s">
        <v>125</v>
      </c>
      <c r="AY194" s="17" t="s">
        <v>117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125</v>
      </c>
      <c r="BK194" s="146">
        <f>ROUND(I194*H194,2)</f>
        <v>0</v>
      </c>
      <c r="BL194" s="17" t="s">
        <v>177</v>
      </c>
      <c r="BM194" s="145" t="s">
        <v>404</v>
      </c>
    </row>
    <row r="195" spans="1:65" s="2" customFormat="1" ht="48">
      <c r="A195" s="32"/>
      <c r="B195" s="133"/>
      <c r="C195" s="134" t="s">
        <v>405</v>
      </c>
      <c r="D195" s="134" t="s">
        <v>120</v>
      </c>
      <c r="E195" s="135" t="s">
        <v>406</v>
      </c>
      <c r="F195" s="136" t="s">
        <v>407</v>
      </c>
      <c r="G195" s="137" t="s">
        <v>150</v>
      </c>
      <c r="H195" s="138">
        <v>20.398</v>
      </c>
      <c r="I195" s="139"/>
      <c r="J195" s="140">
        <f>ROUND(I195*H195,2)</f>
        <v>0</v>
      </c>
      <c r="K195" s="136" t="s">
        <v>151</v>
      </c>
      <c r="L195" s="33"/>
      <c r="M195" s="141" t="s">
        <v>3</v>
      </c>
      <c r="N195" s="142" t="s">
        <v>41</v>
      </c>
      <c r="O195" s="53"/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45" t="s">
        <v>177</v>
      </c>
      <c r="AT195" s="145" t="s">
        <v>120</v>
      </c>
      <c r="AU195" s="145" t="s">
        <v>125</v>
      </c>
      <c r="AY195" s="17" t="s">
        <v>117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125</v>
      </c>
      <c r="BK195" s="146">
        <f>ROUND(I195*H195,2)</f>
        <v>0</v>
      </c>
      <c r="BL195" s="17" t="s">
        <v>177</v>
      </c>
      <c r="BM195" s="145" t="s">
        <v>408</v>
      </c>
    </row>
    <row r="196" spans="1:65" s="12" customFormat="1" ht="22.9" customHeight="1">
      <c r="B196" s="120"/>
      <c r="D196" s="121" t="s">
        <v>68</v>
      </c>
      <c r="E196" s="131" t="s">
        <v>409</v>
      </c>
      <c r="F196" s="131" t="s">
        <v>410</v>
      </c>
      <c r="I196" s="123"/>
      <c r="J196" s="132">
        <f>BK196</f>
        <v>0</v>
      </c>
      <c r="L196" s="120"/>
      <c r="M196" s="125"/>
      <c r="N196" s="126"/>
      <c r="O196" s="126"/>
      <c r="P196" s="127">
        <f>P197</f>
        <v>0</v>
      </c>
      <c r="Q196" s="126"/>
      <c r="R196" s="127">
        <f>R197</f>
        <v>0</v>
      </c>
      <c r="S196" s="126"/>
      <c r="T196" s="128">
        <f>T197</f>
        <v>0</v>
      </c>
      <c r="AR196" s="121" t="s">
        <v>125</v>
      </c>
      <c r="AT196" s="129" t="s">
        <v>68</v>
      </c>
      <c r="AU196" s="129" t="s">
        <v>77</v>
      </c>
      <c r="AY196" s="121" t="s">
        <v>117</v>
      </c>
      <c r="BK196" s="130">
        <f>BK197</f>
        <v>0</v>
      </c>
    </row>
    <row r="197" spans="1:65" s="2" customFormat="1" ht="16.5" customHeight="1">
      <c r="A197" s="32"/>
      <c r="B197" s="133"/>
      <c r="C197" s="134" t="s">
        <v>411</v>
      </c>
      <c r="D197" s="134" t="s">
        <v>120</v>
      </c>
      <c r="E197" s="135" t="s">
        <v>412</v>
      </c>
      <c r="F197" s="136" t="s">
        <v>413</v>
      </c>
      <c r="G197" s="137" t="s">
        <v>123</v>
      </c>
      <c r="H197" s="138">
        <v>1</v>
      </c>
      <c r="I197" s="139"/>
      <c r="J197" s="140">
        <f>ROUND(I197*H197,2)</f>
        <v>0</v>
      </c>
      <c r="K197" s="136" t="s">
        <v>3</v>
      </c>
      <c r="L197" s="33"/>
      <c r="M197" s="141" t="s">
        <v>3</v>
      </c>
      <c r="N197" s="142" t="s">
        <v>41</v>
      </c>
      <c r="O197" s="53"/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45" t="s">
        <v>177</v>
      </c>
      <c r="AT197" s="145" t="s">
        <v>120</v>
      </c>
      <c r="AU197" s="145" t="s">
        <v>125</v>
      </c>
      <c r="AY197" s="17" t="s">
        <v>117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125</v>
      </c>
      <c r="BK197" s="146">
        <f>ROUND(I197*H197,2)</f>
        <v>0</v>
      </c>
      <c r="BL197" s="17" t="s">
        <v>177</v>
      </c>
      <c r="BM197" s="145" t="s">
        <v>414</v>
      </c>
    </row>
    <row r="198" spans="1:65" s="12" customFormat="1" ht="25.9" customHeight="1">
      <c r="B198" s="120"/>
      <c r="D198" s="121" t="s">
        <v>68</v>
      </c>
      <c r="E198" s="122" t="s">
        <v>415</v>
      </c>
      <c r="F198" s="122" t="s">
        <v>416</v>
      </c>
      <c r="I198" s="123"/>
      <c r="J198" s="124">
        <f>BK198</f>
        <v>0</v>
      </c>
      <c r="L198" s="120"/>
      <c r="M198" s="125"/>
      <c r="N198" s="126"/>
      <c r="O198" s="126"/>
      <c r="P198" s="127">
        <f>P199+P201+P203</f>
        <v>0</v>
      </c>
      <c r="Q198" s="126"/>
      <c r="R198" s="127">
        <f>R199+R201+R203</f>
        <v>0</v>
      </c>
      <c r="S198" s="126"/>
      <c r="T198" s="128">
        <f>T199+T201+T203</f>
        <v>0</v>
      </c>
      <c r="AR198" s="121" t="s">
        <v>140</v>
      </c>
      <c r="AT198" s="129" t="s">
        <v>68</v>
      </c>
      <c r="AU198" s="129" t="s">
        <v>69</v>
      </c>
      <c r="AY198" s="121" t="s">
        <v>117</v>
      </c>
      <c r="BK198" s="130">
        <f>BK199+BK201+BK203</f>
        <v>0</v>
      </c>
    </row>
    <row r="199" spans="1:65" s="12" customFormat="1" ht="22.9" customHeight="1">
      <c r="B199" s="120"/>
      <c r="D199" s="121" t="s">
        <v>68</v>
      </c>
      <c r="E199" s="131" t="s">
        <v>417</v>
      </c>
      <c r="F199" s="131" t="s">
        <v>418</v>
      </c>
      <c r="I199" s="123"/>
      <c r="J199" s="132">
        <f>BK199</f>
        <v>0</v>
      </c>
      <c r="L199" s="120"/>
      <c r="M199" s="125"/>
      <c r="N199" s="126"/>
      <c r="O199" s="126"/>
      <c r="P199" s="127">
        <f>P200</f>
        <v>0</v>
      </c>
      <c r="Q199" s="126"/>
      <c r="R199" s="127">
        <f>R200</f>
        <v>0</v>
      </c>
      <c r="S199" s="126"/>
      <c r="T199" s="128">
        <f>T200</f>
        <v>0</v>
      </c>
      <c r="AR199" s="121" t="s">
        <v>140</v>
      </c>
      <c r="AT199" s="129" t="s">
        <v>68</v>
      </c>
      <c r="AU199" s="129" t="s">
        <v>77</v>
      </c>
      <c r="AY199" s="121" t="s">
        <v>117</v>
      </c>
      <c r="BK199" s="130">
        <f>BK200</f>
        <v>0</v>
      </c>
    </row>
    <row r="200" spans="1:65" s="2" customFormat="1" ht="48" customHeight="1">
      <c r="A200" s="32"/>
      <c r="B200" s="133"/>
      <c r="C200" s="134" t="s">
        <v>419</v>
      </c>
      <c r="D200" s="134" t="s">
        <v>120</v>
      </c>
      <c r="E200" s="135" t="s">
        <v>420</v>
      </c>
      <c r="F200" s="136" t="s">
        <v>633</v>
      </c>
      <c r="G200" s="137" t="s">
        <v>421</v>
      </c>
      <c r="H200" s="138">
        <v>1</v>
      </c>
      <c r="I200" s="139"/>
      <c r="J200" s="140">
        <f>ROUND(I200*H200,2)</f>
        <v>0</v>
      </c>
      <c r="K200" s="136" t="s">
        <v>151</v>
      </c>
      <c r="L200" s="33"/>
      <c r="M200" s="141" t="s">
        <v>3</v>
      </c>
      <c r="N200" s="142" t="s">
        <v>41</v>
      </c>
      <c r="O200" s="53"/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45" t="s">
        <v>422</v>
      </c>
      <c r="AT200" s="145" t="s">
        <v>120</v>
      </c>
      <c r="AU200" s="145" t="s">
        <v>125</v>
      </c>
      <c r="AY200" s="17" t="s">
        <v>117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125</v>
      </c>
      <c r="BK200" s="146">
        <f>ROUND(I200*H200,2)</f>
        <v>0</v>
      </c>
      <c r="BL200" s="17" t="s">
        <v>422</v>
      </c>
      <c r="BM200" s="145" t="s">
        <v>423</v>
      </c>
    </row>
    <row r="201" spans="1:65" s="12" customFormat="1" ht="22.9" customHeight="1">
      <c r="B201" s="120"/>
      <c r="D201" s="121" t="s">
        <v>68</v>
      </c>
      <c r="E201" s="131" t="s">
        <v>424</v>
      </c>
      <c r="F201" s="131" t="s">
        <v>425</v>
      </c>
      <c r="I201" s="123"/>
      <c r="J201" s="132">
        <f>BK201</f>
        <v>0</v>
      </c>
      <c r="L201" s="120"/>
      <c r="M201" s="125"/>
      <c r="N201" s="126"/>
      <c r="O201" s="126"/>
      <c r="P201" s="127">
        <f>P202</f>
        <v>0</v>
      </c>
      <c r="Q201" s="126"/>
      <c r="R201" s="127">
        <f>R202</f>
        <v>0</v>
      </c>
      <c r="S201" s="126"/>
      <c r="T201" s="128">
        <f>T202</f>
        <v>0</v>
      </c>
      <c r="AR201" s="121" t="s">
        <v>140</v>
      </c>
      <c r="AT201" s="129" t="s">
        <v>68</v>
      </c>
      <c r="AU201" s="129" t="s">
        <v>77</v>
      </c>
      <c r="AY201" s="121" t="s">
        <v>117</v>
      </c>
      <c r="BK201" s="130">
        <f>BK202</f>
        <v>0</v>
      </c>
    </row>
    <row r="202" spans="1:65" s="2" customFormat="1" ht="24">
      <c r="A202" s="32"/>
      <c r="B202" s="133"/>
      <c r="C202" s="134" t="s">
        <v>426</v>
      </c>
      <c r="D202" s="134" t="s">
        <v>120</v>
      </c>
      <c r="E202" s="135" t="s">
        <v>427</v>
      </c>
      <c r="F202" s="136" t="s">
        <v>428</v>
      </c>
      <c r="G202" s="137" t="s">
        <v>421</v>
      </c>
      <c r="H202" s="138">
        <v>1</v>
      </c>
      <c r="I202" s="139"/>
      <c r="J202" s="140">
        <f>ROUND(I202*H202,2)</f>
        <v>0</v>
      </c>
      <c r="K202" s="136" t="s">
        <v>3</v>
      </c>
      <c r="L202" s="33"/>
      <c r="M202" s="141" t="s">
        <v>3</v>
      </c>
      <c r="N202" s="142" t="s">
        <v>41</v>
      </c>
      <c r="O202" s="53"/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45" t="s">
        <v>422</v>
      </c>
      <c r="AT202" s="145" t="s">
        <v>120</v>
      </c>
      <c r="AU202" s="145" t="s">
        <v>125</v>
      </c>
      <c r="AY202" s="17" t="s">
        <v>117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125</v>
      </c>
      <c r="BK202" s="146">
        <f>ROUND(I202*H202,2)</f>
        <v>0</v>
      </c>
      <c r="BL202" s="17" t="s">
        <v>422</v>
      </c>
      <c r="BM202" s="145" t="s">
        <v>429</v>
      </c>
    </row>
    <row r="203" spans="1:65" s="12" customFormat="1" ht="22.9" customHeight="1">
      <c r="B203" s="120"/>
      <c r="D203" s="121" t="s">
        <v>68</v>
      </c>
      <c r="E203" s="131" t="s">
        <v>430</v>
      </c>
      <c r="F203" s="131" t="s">
        <v>431</v>
      </c>
      <c r="I203" s="123"/>
      <c r="J203" s="132">
        <f>BK203</f>
        <v>0</v>
      </c>
      <c r="L203" s="120"/>
      <c r="M203" s="125"/>
      <c r="N203" s="126"/>
      <c r="O203" s="126"/>
      <c r="P203" s="127">
        <f>P204</f>
        <v>0</v>
      </c>
      <c r="Q203" s="126"/>
      <c r="R203" s="127">
        <f>R204</f>
        <v>0</v>
      </c>
      <c r="S203" s="126"/>
      <c r="T203" s="128">
        <f>T204</f>
        <v>0</v>
      </c>
      <c r="AR203" s="121" t="s">
        <v>140</v>
      </c>
      <c r="AT203" s="129" t="s">
        <v>68</v>
      </c>
      <c r="AU203" s="129" t="s">
        <v>77</v>
      </c>
      <c r="AY203" s="121" t="s">
        <v>117</v>
      </c>
      <c r="BK203" s="130">
        <f>BK204</f>
        <v>0</v>
      </c>
    </row>
    <row r="204" spans="1:65" s="2" customFormat="1" ht="16.5" customHeight="1">
      <c r="A204" s="32"/>
      <c r="B204" s="133"/>
      <c r="C204" s="134" t="s">
        <v>432</v>
      </c>
      <c r="D204" s="134" t="s">
        <v>120</v>
      </c>
      <c r="E204" s="135" t="s">
        <v>433</v>
      </c>
      <c r="F204" s="136" t="s">
        <v>434</v>
      </c>
      <c r="G204" s="137" t="s">
        <v>421</v>
      </c>
      <c r="H204" s="138">
        <v>1</v>
      </c>
      <c r="I204" s="139"/>
      <c r="J204" s="140">
        <f>ROUND(I204*H204,2)</f>
        <v>0</v>
      </c>
      <c r="K204" s="136" t="s">
        <v>151</v>
      </c>
      <c r="L204" s="33"/>
      <c r="M204" s="174" t="s">
        <v>3</v>
      </c>
      <c r="N204" s="175" t="s">
        <v>41</v>
      </c>
      <c r="O204" s="176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45" t="s">
        <v>422</v>
      </c>
      <c r="AT204" s="145" t="s">
        <v>120</v>
      </c>
      <c r="AU204" s="145" t="s">
        <v>125</v>
      </c>
      <c r="AY204" s="17" t="s">
        <v>117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125</v>
      </c>
      <c r="BK204" s="146">
        <f>ROUND(I204*H204,2)</f>
        <v>0</v>
      </c>
      <c r="BL204" s="17" t="s">
        <v>422</v>
      </c>
      <c r="BM204" s="145" t="s">
        <v>435</v>
      </c>
    </row>
    <row r="205" spans="1:65" s="2" customFormat="1" ht="6.95" customHeight="1">
      <c r="A205" s="32"/>
      <c r="B205" s="42"/>
      <c r="C205" s="43"/>
      <c r="D205" s="43"/>
      <c r="E205" s="43"/>
      <c r="F205" s="43"/>
      <c r="G205" s="43"/>
      <c r="H205" s="43"/>
      <c r="I205" s="43"/>
      <c r="J205" s="43"/>
      <c r="K205" s="43"/>
      <c r="L205" s="33"/>
      <c r="M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</row>
  </sheetData>
  <autoFilter ref="C94:K204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9" customWidth="1"/>
    <col min="2" max="2" width="1.6640625" style="179" customWidth="1"/>
    <col min="3" max="4" width="5" style="179" customWidth="1"/>
    <col min="5" max="5" width="11.6640625" style="179" customWidth="1"/>
    <col min="6" max="6" width="9.1640625" style="179" customWidth="1"/>
    <col min="7" max="7" width="5" style="179" customWidth="1"/>
    <col min="8" max="8" width="77.83203125" style="179" customWidth="1"/>
    <col min="9" max="10" width="20" style="179" customWidth="1"/>
    <col min="11" max="11" width="1.6640625" style="179" customWidth="1"/>
  </cols>
  <sheetData>
    <row r="1" spans="2:11" s="1" customFormat="1" ht="37.5" customHeight="1"/>
    <row r="2" spans="2:11" s="1" customFormat="1" ht="7.5" customHeight="1">
      <c r="B2" s="180"/>
      <c r="C2" s="181"/>
      <c r="D2" s="181"/>
      <c r="E2" s="181"/>
      <c r="F2" s="181"/>
      <c r="G2" s="181"/>
      <c r="H2" s="181"/>
      <c r="I2" s="181"/>
      <c r="J2" s="181"/>
      <c r="K2" s="182"/>
    </row>
    <row r="3" spans="2:11" s="15" customFormat="1" ht="45" customHeight="1">
      <c r="B3" s="183"/>
      <c r="C3" s="303" t="s">
        <v>436</v>
      </c>
      <c r="D3" s="303"/>
      <c r="E3" s="303"/>
      <c r="F3" s="303"/>
      <c r="G3" s="303"/>
      <c r="H3" s="303"/>
      <c r="I3" s="303"/>
      <c r="J3" s="303"/>
      <c r="K3" s="184"/>
    </row>
    <row r="4" spans="2:11" s="1" customFormat="1" ht="25.5" customHeight="1">
      <c r="B4" s="185"/>
      <c r="C4" s="304" t="s">
        <v>437</v>
      </c>
      <c r="D4" s="304"/>
      <c r="E4" s="304"/>
      <c r="F4" s="304"/>
      <c r="G4" s="304"/>
      <c r="H4" s="304"/>
      <c r="I4" s="304"/>
      <c r="J4" s="304"/>
      <c r="K4" s="186"/>
    </row>
    <row r="5" spans="2:11" s="1" customFormat="1" ht="5.25" customHeight="1">
      <c r="B5" s="185"/>
      <c r="C5" s="187"/>
      <c r="D5" s="187"/>
      <c r="E5" s="187"/>
      <c r="F5" s="187"/>
      <c r="G5" s="187"/>
      <c r="H5" s="187"/>
      <c r="I5" s="187"/>
      <c r="J5" s="187"/>
      <c r="K5" s="186"/>
    </row>
    <row r="6" spans="2:11" s="1" customFormat="1" ht="15" customHeight="1">
      <c r="B6" s="185"/>
      <c r="C6" s="302" t="s">
        <v>438</v>
      </c>
      <c r="D6" s="302"/>
      <c r="E6" s="302"/>
      <c r="F6" s="302"/>
      <c r="G6" s="302"/>
      <c r="H6" s="302"/>
      <c r="I6" s="302"/>
      <c r="J6" s="302"/>
      <c r="K6" s="186"/>
    </row>
    <row r="7" spans="2:11" s="1" customFormat="1" ht="15" customHeight="1">
      <c r="B7" s="189"/>
      <c r="C7" s="302" t="s">
        <v>439</v>
      </c>
      <c r="D7" s="302"/>
      <c r="E7" s="302"/>
      <c r="F7" s="302"/>
      <c r="G7" s="302"/>
      <c r="H7" s="302"/>
      <c r="I7" s="302"/>
      <c r="J7" s="302"/>
      <c r="K7" s="186"/>
    </row>
    <row r="8" spans="2:11" s="1" customFormat="1" ht="12.75" customHeight="1">
      <c r="B8" s="189"/>
      <c r="C8" s="188"/>
      <c r="D8" s="188"/>
      <c r="E8" s="188"/>
      <c r="F8" s="188"/>
      <c r="G8" s="188"/>
      <c r="H8" s="188"/>
      <c r="I8" s="188"/>
      <c r="J8" s="188"/>
      <c r="K8" s="186"/>
    </row>
    <row r="9" spans="2:11" s="1" customFormat="1" ht="15" customHeight="1">
      <c r="B9" s="189"/>
      <c r="C9" s="302" t="s">
        <v>440</v>
      </c>
      <c r="D9" s="302"/>
      <c r="E9" s="302"/>
      <c r="F9" s="302"/>
      <c r="G9" s="302"/>
      <c r="H9" s="302"/>
      <c r="I9" s="302"/>
      <c r="J9" s="302"/>
      <c r="K9" s="186"/>
    </row>
    <row r="10" spans="2:11" s="1" customFormat="1" ht="15" customHeight="1">
      <c r="B10" s="189"/>
      <c r="C10" s="188"/>
      <c r="D10" s="302" t="s">
        <v>441</v>
      </c>
      <c r="E10" s="302"/>
      <c r="F10" s="302"/>
      <c r="G10" s="302"/>
      <c r="H10" s="302"/>
      <c r="I10" s="302"/>
      <c r="J10" s="302"/>
      <c r="K10" s="186"/>
    </row>
    <row r="11" spans="2:11" s="1" customFormat="1" ht="15" customHeight="1">
      <c r="B11" s="189"/>
      <c r="C11" s="190"/>
      <c r="D11" s="302" t="s">
        <v>442</v>
      </c>
      <c r="E11" s="302"/>
      <c r="F11" s="302"/>
      <c r="G11" s="302"/>
      <c r="H11" s="302"/>
      <c r="I11" s="302"/>
      <c r="J11" s="302"/>
      <c r="K11" s="186"/>
    </row>
    <row r="12" spans="2:11" s="1" customFormat="1" ht="15" customHeight="1">
      <c r="B12" s="189"/>
      <c r="C12" s="190"/>
      <c r="D12" s="188"/>
      <c r="E12" s="188"/>
      <c r="F12" s="188"/>
      <c r="G12" s="188"/>
      <c r="H12" s="188"/>
      <c r="I12" s="188"/>
      <c r="J12" s="188"/>
      <c r="K12" s="186"/>
    </row>
    <row r="13" spans="2:11" s="1" customFormat="1" ht="15" customHeight="1">
      <c r="B13" s="189"/>
      <c r="C13" s="190"/>
      <c r="D13" s="191" t="s">
        <v>443</v>
      </c>
      <c r="E13" s="188"/>
      <c r="F13" s="188"/>
      <c r="G13" s="188"/>
      <c r="H13" s="188"/>
      <c r="I13" s="188"/>
      <c r="J13" s="188"/>
      <c r="K13" s="186"/>
    </row>
    <row r="14" spans="2:11" s="1" customFormat="1" ht="12.75" customHeight="1">
      <c r="B14" s="189"/>
      <c r="C14" s="190"/>
      <c r="D14" s="190"/>
      <c r="E14" s="190"/>
      <c r="F14" s="190"/>
      <c r="G14" s="190"/>
      <c r="H14" s="190"/>
      <c r="I14" s="190"/>
      <c r="J14" s="190"/>
      <c r="K14" s="186"/>
    </row>
    <row r="15" spans="2:11" s="1" customFormat="1" ht="15" customHeight="1">
      <c r="B15" s="189"/>
      <c r="C15" s="190"/>
      <c r="D15" s="302" t="s">
        <v>444</v>
      </c>
      <c r="E15" s="302"/>
      <c r="F15" s="302"/>
      <c r="G15" s="302"/>
      <c r="H15" s="302"/>
      <c r="I15" s="302"/>
      <c r="J15" s="302"/>
      <c r="K15" s="186"/>
    </row>
    <row r="16" spans="2:11" s="1" customFormat="1" ht="15" customHeight="1">
      <c r="B16" s="189"/>
      <c r="C16" s="190"/>
      <c r="D16" s="302" t="s">
        <v>445</v>
      </c>
      <c r="E16" s="302"/>
      <c r="F16" s="302"/>
      <c r="G16" s="302"/>
      <c r="H16" s="302"/>
      <c r="I16" s="302"/>
      <c r="J16" s="302"/>
      <c r="K16" s="186"/>
    </row>
    <row r="17" spans="2:11" s="1" customFormat="1" ht="15" customHeight="1">
      <c r="B17" s="189"/>
      <c r="C17" s="190"/>
      <c r="D17" s="302" t="s">
        <v>446</v>
      </c>
      <c r="E17" s="302"/>
      <c r="F17" s="302"/>
      <c r="G17" s="302"/>
      <c r="H17" s="302"/>
      <c r="I17" s="302"/>
      <c r="J17" s="302"/>
      <c r="K17" s="186"/>
    </row>
    <row r="18" spans="2:11" s="1" customFormat="1" ht="15" customHeight="1">
      <c r="B18" s="189"/>
      <c r="C18" s="190"/>
      <c r="D18" s="190"/>
      <c r="E18" s="192" t="s">
        <v>76</v>
      </c>
      <c r="F18" s="302" t="s">
        <v>447</v>
      </c>
      <c r="G18" s="302"/>
      <c r="H18" s="302"/>
      <c r="I18" s="302"/>
      <c r="J18" s="302"/>
      <c r="K18" s="186"/>
    </row>
    <row r="19" spans="2:11" s="1" customFormat="1" ht="15" customHeight="1">
      <c r="B19" s="189"/>
      <c r="C19" s="190"/>
      <c r="D19" s="190"/>
      <c r="E19" s="192" t="s">
        <v>448</v>
      </c>
      <c r="F19" s="302" t="s">
        <v>449</v>
      </c>
      <c r="G19" s="302"/>
      <c r="H19" s="302"/>
      <c r="I19" s="302"/>
      <c r="J19" s="302"/>
      <c r="K19" s="186"/>
    </row>
    <row r="20" spans="2:11" s="1" customFormat="1" ht="15" customHeight="1">
      <c r="B20" s="189"/>
      <c r="C20" s="190"/>
      <c r="D20" s="190"/>
      <c r="E20" s="192" t="s">
        <v>450</v>
      </c>
      <c r="F20" s="302" t="s">
        <v>451</v>
      </c>
      <c r="G20" s="302"/>
      <c r="H20" s="302"/>
      <c r="I20" s="302"/>
      <c r="J20" s="302"/>
      <c r="K20" s="186"/>
    </row>
    <row r="21" spans="2:11" s="1" customFormat="1" ht="15" customHeight="1">
      <c r="B21" s="189"/>
      <c r="C21" s="190"/>
      <c r="D21" s="190"/>
      <c r="E21" s="192" t="s">
        <v>452</v>
      </c>
      <c r="F21" s="302" t="s">
        <v>453</v>
      </c>
      <c r="G21" s="302"/>
      <c r="H21" s="302"/>
      <c r="I21" s="302"/>
      <c r="J21" s="302"/>
      <c r="K21" s="186"/>
    </row>
    <row r="22" spans="2:11" s="1" customFormat="1" ht="15" customHeight="1">
      <c r="B22" s="189"/>
      <c r="C22" s="190"/>
      <c r="D22" s="190"/>
      <c r="E22" s="192" t="s">
        <v>454</v>
      </c>
      <c r="F22" s="302" t="s">
        <v>455</v>
      </c>
      <c r="G22" s="302"/>
      <c r="H22" s="302"/>
      <c r="I22" s="302"/>
      <c r="J22" s="302"/>
      <c r="K22" s="186"/>
    </row>
    <row r="23" spans="2:11" s="1" customFormat="1" ht="15" customHeight="1">
      <c r="B23" s="189"/>
      <c r="C23" s="190"/>
      <c r="D23" s="190"/>
      <c r="E23" s="192" t="s">
        <v>456</v>
      </c>
      <c r="F23" s="302" t="s">
        <v>457</v>
      </c>
      <c r="G23" s="302"/>
      <c r="H23" s="302"/>
      <c r="I23" s="302"/>
      <c r="J23" s="302"/>
      <c r="K23" s="186"/>
    </row>
    <row r="24" spans="2:11" s="1" customFormat="1" ht="12.75" customHeight="1">
      <c r="B24" s="189"/>
      <c r="C24" s="190"/>
      <c r="D24" s="190"/>
      <c r="E24" s="190"/>
      <c r="F24" s="190"/>
      <c r="G24" s="190"/>
      <c r="H24" s="190"/>
      <c r="I24" s="190"/>
      <c r="J24" s="190"/>
      <c r="K24" s="186"/>
    </row>
    <row r="25" spans="2:11" s="1" customFormat="1" ht="15" customHeight="1">
      <c r="B25" s="189"/>
      <c r="C25" s="302" t="s">
        <v>458</v>
      </c>
      <c r="D25" s="302"/>
      <c r="E25" s="302"/>
      <c r="F25" s="302"/>
      <c r="G25" s="302"/>
      <c r="H25" s="302"/>
      <c r="I25" s="302"/>
      <c r="J25" s="302"/>
      <c r="K25" s="186"/>
    </row>
    <row r="26" spans="2:11" s="1" customFormat="1" ht="15" customHeight="1">
      <c r="B26" s="189"/>
      <c r="C26" s="302" t="s">
        <v>459</v>
      </c>
      <c r="D26" s="302"/>
      <c r="E26" s="302"/>
      <c r="F26" s="302"/>
      <c r="G26" s="302"/>
      <c r="H26" s="302"/>
      <c r="I26" s="302"/>
      <c r="J26" s="302"/>
      <c r="K26" s="186"/>
    </row>
    <row r="27" spans="2:11" s="1" customFormat="1" ht="15" customHeight="1">
      <c r="B27" s="189"/>
      <c r="C27" s="188"/>
      <c r="D27" s="302" t="s">
        <v>460</v>
      </c>
      <c r="E27" s="302"/>
      <c r="F27" s="302"/>
      <c r="G27" s="302"/>
      <c r="H27" s="302"/>
      <c r="I27" s="302"/>
      <c r="J27" s="302"/>
      <c r="K27" s="186"/>
    </row>
    <row r="28" spans="2:11" s="1" customFormat="1" ht="15" customHeight="1">
      <c r="B28" s="189"/>
      <c r="C28" s="190"/>
      <c r="D28" s="302" t="s">
        <v>461</v>
      </c>
      <c r="E28" s="302"/>
      <c r="F28" s="302"/>
      <c r="G28" s="302"/>
      <c r="H28" s="302"/>
      <c r="I28" s="302"/>
      <c r="J28" s="302"/>
      <c r="K28" s="186"/>
    </row>
    <row r="29" spans="2:11" s="1" customFormat="1" ht="12.75" customHeight="1">
      <c r="B29" s="189"/>
      <c r="C29" s="190"/>
      <c r="D29" s="190"/>
      <c r="E29" s="190"/>
      <c r="F29" s="190"/>
      <c r="G29" s="190"/>
      <c r="H29" s="190"/>
      <c r="I29" s="190"/>
      <c r="J29" s="190"/>
      <c r="K29" s="186"/>
    </row>
    <row r="30" spans="2:11" s="1" customFormat="1" ht="15" customHeight="1">
      <c r="B30" s="189"/>
      <c r="C30" s="190"/>
      <c r="D30" s="302" t="s">
        <v>462</v>
      </c>
      <c r="E30" s="302"/>
      <c r="F30" s="302"/>
      <c r="G30" s="302"/>
      <c r="H30" s="302"/>
      <c r="I30" s="302"/>
      <c r="J30" s="302"/>
      <c r="K30" s="186"/>
    </row>
    <row r="31" spans="2:11" s="1" customFormat="1" ht="15" customHeight="1">
      <c r="B31" s="189"/>
      <c r="C31" s="190"/>
      <c r="D31" s="302" t="s">
        <v>463</v>
      </c>
      <c r="E31" s="302"/>
      <c r="F31" s="302"/>
      <c r="G31" s="302"/>
      <c r="H31" s="302"/>
      <c r="I31" s="302"/>
      <c r="J31" s="302"/>
      <c r="K31" s="186"/>
    </row>
    <row r="32" spans="2:11" s="1" customFormat="1" ht="12.75" customHeight="1">
      <c r="B32" s="189"/>
      <c r="C32" s="190"/>
      <c r="D32" s="190"/>
      <c r="E32" s="190"/>
      <c r="F32" s="190"/>
      <c r="G32" s="190"/>
      <c r="H32" s="190"/>
      <c r="I32" s="190"/>
      <c r="J32" s="190"/>
      <c r="K32" s="186"/>
    </row>
    <row r="33" spans="2:11" s="1" customFormat="1" ht="15" customHeight="1">
      <c r="B33" s="189"/>
      <c r="C33" s="190"/>
      <c r="D33" s="302" t="s">
        <v>464</v>
      </c>
      <c r="E33" s="302"/>
      <c r="F33" s="302"/>
      <c r="G33" s="302"/>
      <c r="H33" s="302"/>
      <c r="I33" s="302"/>
      <c r="J33" s="302"/>
      <c r="K33" s="186"/>
    </row>
    <row r="34" spans="2:11" s="1" customFormat="1" ht="15" customHeight="1">
      <c r="B34" s="189"/>
      <c r="C34" s="190"/>
      <c r="D34" s="302" t="s">
        <v>465</v>
      </c>
      <c r="E34" s="302"/>
      <c r="F34" s="302"/>
      <c r="G34" s="302"/>
      <c r="H34" s="302"/>
      <c r="I34" s="302"/>
      <c r="J34" s="302"/>
      <c r="K34" s="186"/>
    </row>
    <row r="35" spans="2:11" s="1" customFormat="1" ht="15" customHeight="1">
      <c r="B35" s="189"/>
      <c r="C35" s="190"/>
      <c r="D35" s="302" t="s">
        <v>466</v>
      </c>
      <c r="E35" s="302"/>
      <c r="F35" s="302"/>
      <c r="G35" s="302"/>
      <c r="H35" s="302"/>
      <c r="I35" s="302"/>
      <c r="J35" s="302"/>
      <c r="K35" s="186"/>
    </row>
    <row r="36" spans="2:11" s="1" customFormat="1" ht="15" customHeight="1">
      <c r="B36" s="189"/>
      <c r="C36" s="190"/>
      <c r="D36" s="188"/>
      <c r="E36" s="191" t="s">
        <v>103</v>
      </c>
      <c r="F36" s="188"/>
      <c r="G36" s="302" t="s">
        <v>467</v>
      </c>
      <c r="H36" s="302"/>
      <c r="I36" s="302"/>
      <c r="J36" s="302"/>
      <c r="K36" s="186"/>
    </row>
    <row r="37" spans="2:11" s="1" customFormat="1" ht="30.75" customHeight="1">
      <c r="B37" s="189"/>
      <c r="C37" s="190"/>
      <c r="D37" s="188"/>
      <c r="E37" s="191" t="s">
        <v>468</v>
      </c>
      <c r="F37" s="188"/>
      <c r="G37" s="302" t="s">
        <v>469</v>
      </c>
      <c r="H37" s="302"/>
      <c r="I37" s="302"/>
      <c r="J37" s="302"/>
      <c r="K37" s="186"/>
    </row>
    <row r="38" spans="2:11" s="1" customFormat="1" ht="15" customHeight="1">
      <c r="B38" s="189"/>
      <c r="C38" s="190"/>
      <c r="D38" s="188"/>
      <c r="E38" s="191" t="s">
        <v>50</v>
      </c>
      <c r="F38" s="188"/>
      <c r="G38" s="302" t="s">
        <v>470</v>
      </c>
      <c r="H38" s="302"/>
      <c r="I38" s="302"/>
      <c r="J38" s="302"/>
      <c r="K38" s="186"/>
    </row>
    <row r="39" spans="2:11" s="1" customFormat="1" ht="15" customHeight="1">
      <c r="B39" s="189"/>
      <c r="C39" s="190"/>
      <c r="D39" s="188"/>
      <c r="E39" s="191" t="s">
        <v>51</v>
      </c>
      <c r="F39" s="188"/>
      <c r="G39" s="302" t="s">
        <v>471</v>
      </c>
      <c r="H39" s="302"/>
      <c r="I39" s="302"/>
      <c r="J39" s="302"/>
      <c r="K39" s="186"/>
    </row>
    <row r="40" spans="2:11" s="1" customFormat="1" ht="15" customHeight="1">
      <c r="B40" s="189"/>
      <c r="C40" s="190"/>
      <c r="D40" s="188"/>
      <c r="E40" s="191" t="s">
        <v>104</v>
      </c>
      <c r="F40" s="188"/>
      <c r="G40" s="302" t="s">
        <v>472</v>
      </c>
      <c r="H40" s="302"/>
      <c r="I40" s="302"/>
      <c r="J40" s="302"/>
      <c r="K40" s="186"/>
    </row>
    <row r="41" spans="2:11" s="1" customFormat="1" ht="15" customHeight="1">
      <c r="B41" s="189"/>
      <c r="C41" s="190"/>
      <c r="D41" s="188"/>
      <c r="E41" s="191" t="s">
        <v>105</v>
      </c>
      <c r="F41" s="188"/>
      <c r="G41" s="302" t="s">
        <v>473</v>
      </c>
      <c r="H41" s="302"/>
      <c r="I41" s="302"/>
      <c r="J41" s="302"/>
      <c r="K41" s="186"/>
    </row>
    <row r="42" spans="2:11" s="1" customFormat="1" ht="15" customHeight="1">
      <c r="B42" s="189"/>
      <c r="C42" s="190"/>
      <c r="D42" s="188"/>
      <c r="E42" s="191" t="s">
        <v>474</v>
      </c>
      <c r="F42" s="188"/>
      <c r="G42" s="302" t="s">
        <v>475</v>
      </c>
      <c r="H42" s="302"/>
      <c r="I42" s="302"/>
      <c r="J42" s="302"/>
      <c r="K42" s="186"/>
    </row>
    <row r="43" spans="2:11" s="1" customFormat="1" ht="15" customHeight="1">
      <c r="B43" s="189"/>
      <c r="C43" s="190"/>
      <c r="D43" s="188"/>
      <c r="E43" s="191"/>
      <c r="F43" s="188"/>
      <c r="G43" s="302" t="s">
        <v>476</v>
      </c>
      <c r="H43" s="302"/>
      <c r="I43" s="302"/>
      <c r="J43" s="302"/>
      <c r="K43" s="186"/>
    </row>
    <row r="44" spans="2:11" s="1" customFormat="1" ht="15" customHeight="1">
      <c r="B44" s="189"/>
      <c r="C44" s="190"/>
      <c r="D44" s="188"/>
      <c r="E44" s="191" t="s">
        <v>477</v>
      </c>
      <c r="F44" s="188"/>
      <c r="G44" s="302" t="s">
        <v>478</v>
      </c>
      <c r="H44" s="302"/>
      <c r="I44" s="302"/>
      <c r="J44" s="302"/>
      <c r="K44" s="186"/>
    </row>
    <row r="45" spans="2:11" s="1" customFormat="1" ht="15" customHeight="1">
      <c r="B45" s="189"/>
      <c r="C45" s="190"/>
      <c r="D45" s="188"/>
      <c r="E45" s="191" t="s">
        <v>107</v>
      </c>
      <c r="F45" s="188"/>
      <c r="G45" s="302" t="s">
        <v>479</v>
      </c>
      <c r="H45" s="302"/>
      <c r="I45" s="302"/>
      <c r="J45" s="302"/>
      <c r="K45" s="186"/>
    </row>
    <row r="46" spans="2:11" s="1" customFormat="1" ht="12.75" customHeight="1">
      <c r="B46" s="189"/>
      <c r="C46" s="190"/>
      <c r="D46" s="188"/>
      <c r="E46" s="188"/>
      <c r="F46" s="188"/>
      <c r="G46" s="188"/>
      <c r="H46" s="188"/>
      <c r="I46" s="188"/>
      <c r="J46" s="188"/>
      <c r="K46" s="186"/>
    </row>
    <row r="47" spans="2:11" s="1" customFormat="1" ht="15" customHeight="1">
      <c r="B47" s="189"/>
      <c r="C47" s="190"/>
      <c r="D47" s="302" t="s">
        <v>480</v>
      </c>
      <c r="E47" s="302"/>
      <c r="F47" s="302"/>
      <c r="G47" s="302"/>
      <c r="H47" s="302"/>
      <c r="I47" s="302"/>
      <c r="J47" s="302"/>
      <c r="K47" s="186"/>
    </row>
    <row r="48" spans="2:11" s="1" customFormat="1" ht="15" customHeight="1">
      <c r="B48" s="189"/>
      <c r="C48" s="190"/>
      <c r="D48" s="190"/>
      <c r="E48" s="302" t="s">
        <v>481</v>
      </c>
      <c r="F48" s="302"/>
      <c r="G48" s="302"/>
      <c r="H48" s="302"/>
      <c r="I48" s="302"/>
      <c r="J48" s="302"/>
      <c r="K48" s="186"/>
    </row>
    <row r="49" spans="2:11" s="1" customFormat="1" ht="15" customHeight="1">
      <c r="B49" s="189"/>
      <c r="C49" s="190"/>
      <c r="D49" s="190"/>
      <c r="E49" s="302" t="s">
        <v>482</v>
      </c>
      <c r="F49" s="302"/>
      <c r="G49" s="302"/>
      <c r="H49" s="302"/>
      <c r="I49" s="302"/>
      <c r="J49" s="302"/>
      <c r="K49" s="186"/>
    </row>
    <row r="50" spans="2:11" s="1" customFormat="1" ht="15" customHeight="1">
      <c r="B50" s="189"/>
      <c r="C50" s="190"/>
      <c r="D50" s="190"/>
      <c r="E50" s="302" t="s">
        <v>483</v>
      </c>
      <c r="F50" s="302"/>
      <c r="G50" s="302"/>
      <c r="H50" s="302"/>
      <c r="I50" s="302"/>
      <c r="J50" s="302"/>
      <c r="K50" s="186"/>
    </row>
    <row r="51" spans="2:11" s="1" customFormat="1" ht="15" customHeight="1">
      <c r="B51" s="189"/>
      <c r="C51" s="190"/>
      <c r="D51" s="302" t="s">
        <v>484</v>
      </c>
      <c r="E51" s="302"/>
      <c r="F51" s="302"/>
      <c r="G51" s="302"/>
      <c r="H51" s="302"/>
      <c r="I51" s="302"/>
      <c r="J51" s="302"/>
      <c r="K51" s="186"/>
    </row>
    <row r="52" spans="2:11" s="1" customFormat="1" ht="25.5" customHeight="1">
      <c r="B52" s="185"/>
      <c r="C52" s="304" t="s">
        <v>485</v>
      </c>
      <c r="D52" s="304"/>
      <c r="E52" s="304"/>
      <c r="F52" s="304"/>
      <c r="G52" s="304"/>
      <c r="H52" s="304"/>
      <c r="I52" s="304"/>
      <c r="J52" s="304"/>
      <c r="K52" s="186"/>
    </row>
    <row r="53" spans="2:11" s="1" customFormat="1" ht="5.25" customHeight="1">
      <c r="B53" s="185"/>
      <c r="C53" s="187"/>
      <c r="D53" s="187"/>
      <c r="E53" s="187"/>
      <c r="F53" s="187"/>
      <c r="G53" s="187"/>
      <c r="H53" s="187"/>
      <c r="I53" s="187"/>
      <c r="J53" s="187"/>
      <c r="K53" s="186"/>
    </row>
    <row r="54" spans="2:11" s="1" customFormat="1" ht="15" customHeight="1">
      <c r="B54" s="185"/>
      <c r="C54" s="302" t="s">
        <v>486</v>
      </c>
      <c r="D54" s="302"/>
      <c r="E54" s="302"/>
      <c r="F54" s="302"/>
      <c r="G54" s="302"/>
      <c r="H54" s="302"/>
      <c r="I54" s="302"/>
      <c r="J54" s="302"/>
      <c r="K54" s="186"/>
    </row>
    <row r="55" spans="2:11" s="1" customFormat="1" ht="15" customHeight="1">
      <c r="B55" s="185"/>
      <c r="C55" s="302" t="s">
        <v>487</v>
      </c>
      <c r="D55" s="302"/>
      <c r="E55" s="302"/>
      <c r="F55" s="302"/>
      <c r="G55" s="302"/>
      <c r="H55" s="302"/>
      <c r="I55" s="302"/>
      <c r="J55" s="302"/>
      <c r="K55" s="186"/>
    </row>
    <row r="56" spans="2:11" s="1" customFormat="1" ht="12.75" customHeight="1">
      <c r="B56" s="185"/>
      <c r="C56" s="188"/>
      <c r="D56" s="188"/>
      <c r="E56" s="188"/>
      <c r="F56" s="188"/>
      <c r="G56" s="188"/>
      <c r="H56" s="188"/>
      <c r="I56" s="188"/>
      <c r="J56" s="188"/>
      <c r="K56" s="186"/>
    </row>
    <row r="57" spans="2:11" s="1" customFormat="1" ht="15" customHeight="1">
      <c r="B57" s="185"/>
      <c r="C57" s="302" t="s">
        <v>488</v>
      </c>
      <c r="D57" s="302"/>
      <c r="E57" s="302"/>
      <c r="F57" s="302"/>
      <c r="G57" s="302"/>
      <c r="H57" s="302"/>
      <c r="I57" s="302"/>
      <c r="J57" s="302"/>
      <c r="K57" s="186"/>
    </row>
    <row r="58" spans="2:11" s="1" customFormat="1" ht="15" customHeight="1">
      <c r="B58" s="185"/>
      <c r="C58" s="190"/>
      <c r="D58" s="302" t="s">
        <v>489</v>
      </c>
      <c r="E58" s="302"/>
      <c r="F58" s="302"/>
      <c r="G58" s="302"/>
      <c r="H58" s="302"/>
      <c r="I58" s="302"/>
      <c r="J58" s="302"/>
      <c r="K58" s="186"/>
    </row>
    <row r="59" spans="2:11" s="1" customFormat="1" ht="15" customHeight="1">
      <c r="B59" s="185"/>
      <c r="C59" s="190"/>
      <c r="D59" s="302" t="s">
        <v>490</v>
      </c>
      <c r="E59" s="302"/>
      <c r="F59" s="302"/>
      <c r="G59" s="302"/>
      <c r="H59" s="302"/>
      <c r="I59" s="302"/>
      <c r="J59" s="302"/>
      <c r="K59" s="186"/>
    </row>
    <row r="60" spans="2:11" s="1" customFormat="1" ht="15" customHeight="1">
      <c r="B60" s="185"/>
      <c r="C60" s="190"/>
      <c r="D60" s="302" t="s">
        <v>491</v>
      </c>
      <c r="E60" s="302"/>
      <c r="F60" s="302"/>
      <c r="G60" s="302"/>
      <c r="H60" s="302"/>
      <c r="I60" s="302"/>
      <c r="J60" s="302"/>
      <c r="K60" s="186"/>
    </row>
    <row r="61" spans="2:11" s="1" customFormat="1" ht="15" customHeight="1">
      <c r="B61" s="185"/>
      <c r="C61" s="190"/>
      <c r="D61" s="302" t="s">
        <v>492</v>
      </c>
      <c r="E61" s="302"/>
      <c r="F61" s="302"/>
      <c r="G61" s="302"/>
      <c r="H61" s="302"/>
      <c r="I61" s="302"/>
      <c r="J61" s="302"/>
      <c r="K61" s="186"/>
    </row>
    <row r="62" spans="2:11" s="1" customFormat="1" ht="15" customHeight="1">
      <c r="B62" s="185"/>
      <c r="C62" s="190"/>
      <c r="D62" s="306" t="s">
        <v>493</v>
      </c>
      <c r="E62" s="306"/>
      <c r="F62" s="306"/>
      <c r="G62" s="306"/>
      <c r="H62" s="306"/>
      <c r="I62" s="306"/>
      <c r="J62" s="306"/>
      <c r="K62" s="186"/>
    </row>
    <row r="63" spans="2:11" s="1" customFormat="1" ht="15" customHeight="1">
      <c r="B63" s="185"/>
      <c r="C63" s="190"/>
      <c r="D63" s="302" t="s">
        <v>494</v>
      </c>
      <c r="E63" s="302"/>
      <c r="F63" s="302"/>
      <c r="G63" s="302"/>
      <c r="H63" s="302"/>
      <c r="I63" s="302"/>
      <c r="J63" s="302"/>
      <c r="K63" s="186"/>
    </row>
    <row r="64" spans="2:11" s="1" customFormat="1" ht="12.75" customHeight="1">
      <c r="B64" s="185"/>
      <c r="C64" s="190"/>
      <c r="D64" s="190"/>
      <c r="E64" s="193"/>
      <c r="F64" s="190"/>
      <c r="G64" s="190"/>
      <c r="H64" s="190"/>
      <c r="I64" s="190"/>
      <c r="J64" s="190"/>
      <c r="K64" s="186"/>
    </row>
    <row r="65" spans="2:11" s="1" customFormat="1" ht="15" customHeight="1">
      <c r="B65" s="185"/>
      <c r="C65" s="190"/>
      <c r="D65" s="302" t="s">
        <v>495</v>
      </c>
      <c r="E65" s="302"/>
      <c r="F65" s="302"/>
      <c r="G65" s="302"/>
      <c r="H65" s="302"/>
      <c r="I65" s="302"/>
      <c r="J65" s="302"/>
      <c r="K65" s="186"/>
    </row>
    <row r="66" spans="2:11" s="1" customFormat="1" ht="15" customHeight="1">
      <c r="B66" s="185"/>
      <c r="C66" s="190"/>
      <c r="D66" s="306" t="s">
        <v>496</v>
      </c>
      <c r="E66" s="306"/>
      <c r="F66" s="306"/>
      <c r="G66" s="306"/>
      <c r="H66" s="306"/>
      <c r="I66" s="306"/>
      <c r="J66" s="306"/>
      <c r="K66" s="186"/>
    </row>
    <row r="67" spans="2:11" s="1" customFormat="1" ht="15" customHeight="1">
      <c r="B67" s="185"/>
      <c r="C67" s="190"/>
      <c r="D67" s="302" t="s">
        <v>497</v>
      </c>
      <c r="E67" s="302"/>
      <c r="F67" s="302"/>
      <c r="G67" s="302"/>
      <c r="H67" s="302"/>
      <c r="I67" s="302"/>
      <c r="J67" s="302"/>
      <c r="K67" s="186"/>
    </row>
    <row r="68" spans="2:11" s="1" customFormat="1" ht="15" customHeight="1">
      <c r="B68" s="185"/>
      <c r="C68" s="190"/>
      <c r="D68" s="302" t="s">
        <v>498</v>
      </c>
      <c r="E68" s="302"/>
      <c r="F68" s="302"/>
      <c r="G68" s="302"/>
      <c r="H68" s="302"/>
      <c r="I68" s="302"/>
      <c r="J68" s="302"/>
      <c r="K68" s="186"/>
    </row>
    <row r="69" spans="2:11" s="1" customFormat="1" ht="15" customHeight="1">
      <c r="B69" s="185"/>
      <c r="C69" s="190"/>
      <c r="D69" s="302" t="s">
        <v>499</v>
      </c>
      <c r="E69" s="302"/>
      <c r="F69" s="302"/>
      <c r="G69" s="302"/>
      <c r="H69" s="302"/>
      <c r="I69" s="302"/>
      <c r="J69" s="302"/>
      <c r="K69" s="186"/>
    </row>
    <row r="70" spans="2:11" s="1" customFormat="1" ht="15" customHeight="1">
      <c r="B70" s="185"/>
      <c r="C70" s="190"/>
      <c r="D70" s="302" t="s">
        <v>500</v>
      </c>
      <c r="E70" s="302"/>
      <c r="F70" s="302"/>
      <c r="G70" s="302"/>
      <c r="H70" s="302"/>
      <c r="I70" s="302"/>
      <c r="J70" s="302"/>
      <c r="K70" s="186"/>
    </row>
    <row r="71" spans="2:11" s="1" customFormat="1" ht="12.75" customHeight="1">
      <c r="B71" s="194"/>
      <c r="C71" s="195"/>
      <c r="D71" s="195"/>
      <c r="E71" s="195"/>
      <c r="F71" s="195"/>
      <c r="G71" s="195"/>
      <c r="H71" s="195"/>
      <c r="I71" s="195"/>
      <c r="J71" s="195"/>
      <c r="K71" s="196"/>
    </row>
    <row r="72" spans="2:11" s="1" customFormat="1" ht="18.75" customHeight="1">
      <c r="B72" s="197"/>
      <c r="C72" s="197"/>
      <c r="D72" s="197"/>
      <c r="E72" s="197"/>
      <c r="F72" s="197"/>
      <c r="G72" s="197"/>
      <c r="H72" s="197"/>
      <c r="I72" s="197"/>
      <c r="J72" s="197"/>
      <c r="K72" s="198"/>
    </row>
    <row r="73" spans="2:11" s="1" customFormat="1" ht="18.75" customHeight="1">
      <c r="B73" s="198"/>
      <c r="C73" s="198"/>
      <c r="D73" s="198"/>
      <c r="E73" s="198"/>
      <c r="F73" s="198"/>
      <c r="G73" s="198"/>
      <c r="H73" s="198"/>
      <c r="I73" s="198"/>
      <c r="J73" s="198"/>
      <c r="K73" s="198"/>
    </row>
    <row r="74" spans="2:11" s="1" customFormat="1" ht="7.5" customHeight="1">
      <c r="B74" s="199"/>
      <c r="C74" s="200"/>
      <c r="D74" s="200"/>
      <c r="E74" s="200"/>
      <c r="F74" s="200"/>
      <c r="G74" s="200"/>
      <c r="H74" s="200"/>
      <c r="I74" s="200"/>
      <c r="J74" s="200"/>
      <c r="K74" s="201"/>
    </row>
    <row r="75" spans="2:11" s="1" customFormat="1" ht="45" customHeight="1">
      <c r="B75" s="202"/>
      <c r="C75" s="305" t="s">
        <v>501</v>
      </c>
      <c r="D75" s="305"/>
      <c r="E75" s="305"/>
      <c r="F75" s="305"/>
      <c r="G75" s="305"/>
      <c r="H75" s="305"/>
      <c r="I75" s="305"/>
      <c r="J75" s="305"/>
      <c r="K75" s="203"/>
    </row>
    <row r="76" spans="2:11" s="1" customFormat="1" ht="17.25" customHeight="1">
      <c r="B76" s="202"/>
      <c r="C76" s="204" t="s">
        <v>502</v>
      </c>
      <c r="D76" s="204"/>
      <c r="E76" s="204"/>
      <c r="F76" s="204" t="s">
        <v>503</v>
      </c>
      <c r="G76" s="205"/>
      <c r="H76" s="204" t="s">
        <v>51</v>
      </c>
      <c r="I76" s="204" t="s">
        <v>54</v>
      </c>
      <c r="J76" s="204" t="s">
        <v>504</v>
      </c>
      <c r="K76" s="203"/>
    </row>
    <row r="77" spans="2:11" s="1" customFormat="1" ht="17.25" customHeight="1">
      <c r="B77" s="202"/>
      <c r="C77" s="206" t="s">
        <v>505</v>
      </c>
      <c r="D77" s="206"/>
      <c r="E77" s="206"/>
      <c r="F77" s="207" t="s">
        <v>506</v>
      </c>
      <c r="G77" s="208"/>
      <c r="H77" s="206"/>
      <c r="I77" s="206"/>
      <c r="J77" s="206" t="s">
        <v>507</v>
      </c>
      <c r="K77" s="203"/>
    </row>
    <row r="78" spans="2:11" s="1" customFormat="1" ht="5.25" customHeight="1">
      <c r="B78" s="202"/>
      <c r="C78" s="209"/>
      <c r="D78" s="209"/>
      <c r="E78" s="209"/>
      <c r="F78" s="209"/>
      <c r="G78" s="210"/>
      <c r="H78" s="209"/>
      <c r="I78" s="209"/>
      <c r="J78" s="209"/>
      <c r="K78" s="203"/>
    </row>
    <row r="79" spans="2:11" s="1" customFormat="1" ht="15" customHeight="1">
      <c r="B79" s="202"/>
      <c r="C79" s="191" t="s">
        <v>50</v>
      </c>
      <c r="D79" s="211"/>
      <c r="E79" s="211"/>
      <c r="F79" s="212" t="s">
        <v>508</v>
      </c>
      <c r="G79" s="213"/>
      <c r="H79" s="191" t="s">
        <v>509</v>
      </c>
      <c r="I79" s="191" t="s">
        <v>510</v>
      </c>
      <c r="J79" s="191">
        <v>20</v>
      </c>
      <c r="K79" s="203"/>
    </row>
    <row r="80" spans="2:11" s="1" customFormat="1" ht="15" customHeight="1">
      <c r="B80" s="202"/>
      <c r="C80" s="191" t="s">
        <v>511</v>
      </c>
      <c r="D80" s="191"/>
      <c r="E80" s="191"/>
      <c r="F80" s="212" t="s">
        <v>508</v>
      </c>
      <c r="G80" s="213"/>
      <c r="H80" s="191" t="s">
        <v>512</v>
      </c>
      <c r="I80" s="191" t="s">
        <v>510</v>
      </c>
      <c r="J80" s="191">
        <v>120</v>
      </c>
      <c r="K80" s="203"/>
    </row>
    <row r="81" spans="2:11" s="1" customFormat="1" ht="15" customHeight="1">
      <c r="B81" s="214"/>
      <c r="C81" s="191" t="s">
        <v>513</v>
      </c>
      <c r="D81" s="191"/>
      <c r="E81" s="191"/>
      <c r="F81" s="212" t="s">
        <v>514</v>
      </c>
      <c r="G81" s="213"/>
      <c r="H81" s="191" t="s">
        <v>515</v>
      </c>
      <c r="I81" s="191" t="s">
        <v>510</v>
      </c>
      <c r="J81" s="191">
        <v>50</v>
      </c>
      <c r="K81" s="203"/>
    </row>
    <row r="82" spans="2:11" s="1" customFormat="1" ht="15" customHeight="1">
      <c r="B82" s="214"/>
      <c r="C82" s="191" t="s">
        <v>516</v>
      </c>
      <c r="D82" s="191"/>
      <c r="E82" s="191"/>
      <c r="F82" s="212" t="s">
        <v>508</v>
      </c>
      <c r="G82" s="213"/>
      <c r="H82" s="191" t="s">
        <v>517</v>
      </c>
      <c r="I82" s="191" t="s">
        <v>518</v>
      </c>
      <c r="J82" s="191"/>
      <c r="K82" s="203"/>
    </row>
    <row r="83" spans="2:11" s="1" customFormat="1" ht="15" customHeight="1">
      <c r="B83" s="214"/>
      <c r="C83" s="215" t="s">
        <v>519</v>
      </c>
      <c r="D83" s="215"/>
      <c r="E83" s="215"/>
      <c r="F83" s="216" t="s">
        <v>514</v>
      </c>
      <c r="G83" s="215"/>
      <c r="H83" s="215" t="s">
        <v>520</v>
      </c>
      <c r="I83" s="215" t="s">
        <v>510</v>
      </c>
      <c r="J83" s="215">
        <v>15</v>
      </c>
      <c r="K83" s="203"/>
    </row>
    <row r="84" spans="2:11" s="1" customFormat="1" ht="15" customHeight="1">
      <c r="B84" s="214"/>
      <c r="C84" s="215" t="s">
        <v>521</v>
      </c>
      <c r="D84" s="215"/>
      <c r="E84" s="215"/>
      <c r="F84" s="216" t="s">
        <v>514</v>
      </c>
      <c r="G84" s="215"/>
      <c r="H84" s="215" t="s">
        <v>522</v>
      </c>
      <c r="I84" s="215" t="s">
        <v>510</v>
      </c>
      <c r="J84" s="215">
        <v>15</v>
      </c>
      <c r="K84" s="203"/>
    </row>
    <row r="85" spans="2:11" s="1" customFormat="1" ht="15" customHeight="1">
      <c r="B85" s="214"/>
      <c r="C85" s="215" t="s">
        <v>523</v>
      </c>
      <c r="D85" s="215"/>
      <c r="E85" s="215"/>
      <c r="F85" s="216" t="s">
        <v>514</v>
      </c>
      <c r="G85" s="215"/>
      <c r="H85" s="215" t="s">
        <v>524</v>
      </c>
      <c r="I85" s="215" t="s">
        <v>510</v>
      </c>
      <c r="J85" s="215">
        <v>20</v>
      </c>
      <c r="K85" s="203"/>
    </row>
    <row r="86" spans="2:11" s="1" customFormat="1" ht="15" customHeight="1">
      <c r="B86" s="214"/>
      <c r="C86" s="215" t="s">
        <v>525</v>
      </c>
      <c r="D86" s="215"/>
      <c r="E86" s="215"/>
      <c r="F86" s="216" t="s">
        <v>514</v>
      </c>
      <c r="G86" s="215"/>
      <c r="H86" s="215" t="s">
        <v>526</v>
      </c>
      <c r="I86" s="215" t="s">
        <v>510</v>
      </c>
      <c r="J86" s="215">
        <v>20</v>
      </c>
      <c r="K86" s="203"/>
    </row>
    <row r="87" spans="2:11" s="1" customFormat="1" ht="15" customHeight="1">
      <c r="B87" s="214"/>
      <c r="C87" s="191" t="s">
        <v>527</v>
      </c>
      <c r="D87" s="191"/>
      <c r="E87" s="191"/>
      <c r="F87" s="212" t="s">
        <v>514</v>
      </c>
      <c r="G87" s="213"/>
      <c r="H87" s="191" t="s">
        <v>528</v>
      </c>
      <c r="I87" s="191" t="s">
        <v>510</v>
      </c>
      <c r="J87" s="191">
        <v>50</v>
      </c>
      <c r="K87" s="203"/>
    </row>
    <row r="88" spans="2:11" s="1" customFormat="1" ht="15" customHeight="1">
      <c r="B88" s="214"/>
      <c r="C88" s="191" t="s">
        <v>529</v>
      </c>
      <c r="D88" s="191"/>
      <c r="E88" s="191"/>
      <c r="F88" s="212" t="s">
        <v>514</v>
      </c>
      <c r="G88" s="213"/>
      <c r="H88" s="191" t="s">
        <v>530</v>
      </c>
      <c r="I88" s="191" t="s">
        <v>510</v>
      </c>
      <c r="J88" s="191">
        <v>20</v>
      </c>
      <c r="K88" s="203"/>
    </row>
    <row r="89" spans="2:11" s="1" customFormat="1" ht="15" customHeight="1">
      <c r="B89" s="214"/>
      <c r="C89" s="191" t="s">
        <v>531</v>
      </c>
      <c r="D89" s="191"/>
      <c r="E89" s="191"/>
      <c r="F89" s="212" t="s">
        <v>514</v>
      </c>
      <c r="G89" s="213"/>
      <c r="H89" s="191" t="s">
        <v>532</v>
      </c>
      <c r="I89" s="191" t="s">
        <v>510</v>
      </c>
      <c r="J89" s="191">
        <v>20</v>
      </c>
      <c r="K89" s="203"/>
    </row>
    <row r="90" spans="2:11" s="1" customFormat="1" ht="15" customHeight="1">
      <c r="B90" s="214"/>
      <c r="C90" s="191" t="s">
        <v>533</v>
      </c>
      <c r="D90" s="191"/>
      <c r="E90" s="191"/>
      <c r="F90" s="212" t="s">
        <v>514</v>
      </c>
      <c r="G90" s="213"/>
      <c r="H90" s="191" t="s">
        <v>534</v>
      </c>
      <c r="I90" s="191" t="s">
        <v>510</v>
      </c>
      <c r="J90" s="191">
        <v>50</v>
      </c>
      <c r="K90" s="203"/>
    </row>
    <row r="91" spans="2:11" s="1" customFormat="1" ht="15" customHeight="1">
      <c r="B91" s="214"/>
      <c r="C91" s="191" t="s">
        <v>535</v>
      </c>
      <c r="D91" s="191"/>
      <c r="E91" s="191"/>
      <c r="F91" s="212" t="s">
        <v>514</v>
      </c>
      <c r="G91" s="213"/>
      <c r="H91" s="191" t="s">
        <v>535</v>
      </c>
      <c r="I91" s="191" t="s">
        <v>510</v>
      </c>
      <c r="J91" s="191">
        <v>50</v>
      </c>
      <c r="K91" s="203"/>
    </row>
    <row r="92" spans="2:11" s="1" customFormat="1" ht="15" customHeight="1">
      <c r="B92" s="214"/>
      <c r="C92" s="191" t="s">
        <v>536</v>
      </c>
      <c r="D92" s="191"/>
      <c r="E92" s="191"/>
      <c r="F92" s="212" t="s">
        <v>514</v>
      </c>
      <c r="G92" s="213"/>
      <c r="H92" s="191" t="s">
        <v>537</v>
      </c>
      <c r="I92" s="191" t="s">
        <v>510</v>
      </c>
      <c r="J92" s="191">
        <v>255</v>
      </c>
      <c r="K92" s="203"/>
    </row>
    <row r="93" spans="2:11" s="1" customFormat="1" ht="15" customHeight="1">
      <c r="B93" s="214"/>
      <c r="C93" s="191" t="s">
        <v>538</v>
      </c>
      <c r="D93" s="191"/>
      <c r="E93" s="191"/>
      <c r="F93" s="212" t="s">
        <v>508</v>
      </c>
      <c r="G93" s="213"/>
      <c r="H93" s="191" t="s">
        <v>539</v>
      </c>
      <c r="I93" s="191" t="s">
        <v>540</v>
      </c>
      <c r="J93" s="191"/>
      <c r="K93" s="203"/>
    </row>
    <row r="94" spans="2:11" s="1" customFormat="1" ht="15" customHeight="1">
      <c r="B94" s="214"/>
      <c r="C94" s="191" t="s">
        <v>541</v>
      </c>
      <c r="D94" s="191"/>
      <c r="E94" s="191"/>
      <c r="F94" s="212" t="s">
        <v>508</v>
      </c>
      <c r="G94" s="213"/>
      <c r="H94" s="191" t="s">
        <v>542</v>
      </c>
      <c r="I94" s="191" t="s">
        <v>543</v>
      </c>
      <c r="J94" s="191"/>
      <c r="K94" s="203"/>
    </row>
    <row r="95" spans="2:11" s="1" customFormat="1" ht="15" customHeight="1">
      <c r="B95" s="214"/>
      <c r="C95" s="191" t="s">
        <v>544</v>
      </c>
      <c r="D95" s="191"/>
      <c r="E95" s="191"/>
      <c r="F95" s="212" t="s">
        <v>508</v>
      </c>
      <c r="G95" s="213"/>
      <c r="H95" s="191" t="s">
        <v>544</v>
      </c>
      <c r="I95" s="191" t="s">
        <v>543</v>
      </c>
      <c r="J95" s="191"/>
      <c r="K95" s="203"/>
    </row>
    <row r="96" spans="2:11" s="1" customFormat="1" ht="15" customHeight="1">
      <c r="B96" s="214"/>
      <c r="C96" s="191" t="s">
        <v>35</v>
      </c>
      <c r="D96" s="191"/>
      <c r="E96" s="191"/>
      <c r="F96" s="212" t="s">
        <v>508</v>
      </c>
      <c r="G96" s="213"/>
      <c r="H96" s="191" t="s">
        <v>545</v>
      </c>
      <c r="I96" s="191" t="s">
        <v>543</v>
      </c>
      <c r="J96" s="191"/>
      <c r="K96" s="203"/>
    </row>
    <row r="97" spans="2:11" s="1" customFormat="1" ht="15" customHeight="1">
      <c r="B97" s="214"/>
      <c r="C97" s="191" t="s">
        <v>45</v>
      </c>
      <c r="D97" s="191"/>
      <c r="E97" s="191"/>
      <c r="F97" s="212" t="s">
        <v>508</v>
      </c>
      <c r="G97" s="213"/>
      <c r="H97" s="191" t="s">
        <v>546</v>
      </c>
      <c r="I97" s="191" t="s">
        <v>543</v>
      </c>
      <c r="J97" s="191"/>
      <c r="K97" s="203"/>
    </row>
    <row r="98" spans="2:11" s="1" customFormat="1" ht="15" customHeight="1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s="1" customFormat="1" ht="18.75" customHeight="1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s="1" customFormat="1" ht="18.75" customHeight="1"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</row>
    <row r="101" spans="2:11" s="1" customFormat="1" ht="7.5" customHeight="1">
      <c r="B101" s="199"/>
      <c r="C101" s="200"/>
      <c r="D101" s="200"/>
      <c r="E101" s="200"/>
      <c r="F101" s="200"/>
      <c r="G101" s="200"/>
      <c r="H101" s="200"/>
      <c r="I101" s="200"/>
      <c r="J101" s="200"/>
      <c r="K101" s="201"/>
    </row>
    <row r="102" spans="2:11" s="1" customFormat="1" ht="45" customHeight="1">
      <c r="B102" s="202"/>
      <c r="C102" s="305" t="s">
        <v>547</v>
      </c>
      <c r="D102" s="305"/>
      <c r="E102" s="305"/>
      <c r="F102" s="305"/>
      <c r="G102" s="305"/>
      <c r="H102" s="305"/>
      <c r="I102" s="305"/>
      <c r="J102" s="305"/>
      <c r="K102" s="203"/>
    </row>
    <row r="103" spans="2:11" s="1" customFormat="1" ht="17.25" customHeight="1">
      <c r="B103" s="202"/>
      <c r="C103" s="204" t="s">
        <v>502</v>
      </c>
      <c r="D103" s="204"/>
      <c r="E103" s="204"/>
      <c r="F103" s="204" t="s">
        <v>503</v>
      </c>
      <c r="G103" s="205"/>
      <c r="H103" s="204" t="s">
        <v>51</v>
      </c>
      <c r="I103" s="204" t="s">
        <v>54</v>
      </c>
      <c r="J103" s="204" t="s">
        <v>504</v>
      </c>
      <c r="K103" s="203"/>
    </row>
    <row r="104" spans="2:11" s="1" customFormat="1" ht="17.25" customHeight="1">
      <c r="B104" s="202"/>
      <c r="C104" s="206" t="s">
        <v>505</v>
      </c>
      <c r="D104" s="206"/>
      <c r="E104" s="206"/>
      <c r="F104" s="207" t="s">
        <v>506</v>
      </c>
      <c r="G104" s="208"/>
      <c r="H104" s="206"/>
      <c r="I104" s="206"/>
      <c r="J104" s="206" t="s">
        <v>507</v>
      </c>
      <c r="K104" s="203"/>
    </row>
    <row r="105" spans="2:11" s="1" customFormat="1" ht="5.25" customHeight="1">
      <c r="B105" s="202"/>
      <c r="C105" s="204"/>
      <c r="D105" s="204"/>
      <c r="E105" s="204"/>
      <c r="F105" s="204"/>
      <c r="G105" s="222"/>
      <c r="H105" s="204"/>
      <c r="I105" s="204"/>
      <c r="J105" s="204"/>
      <c r="K105" s="203"/>
    </row>
    <row r="106" spans="2:11" s="1" customFormat="1" ht="15" customHeight="1">
      <c r="B106" s="202"/>
      <c r="C106" s="191" t="s">
        <v>50</v>
      </c>
      <c r="D106" s="211"/>
      <c r="E106" s="211"/>
      <c r="F106" s="212" t="s">
        <v>508</v>
      </c>
      <c r="G106" s="191"/>
      <c r="H106" s="191" t="s">
        <v>548</v>
      </c>
      <c r="I106" s="191" t="s">
        <v>510</v>
      </c>
      <c r="J106" s="191">
        <v>20</v>
      </c>
      <c r="K106" s="203"/>
    </row>
    <row r="107" spans="2:11" s="1" customFormat="1" ht="15" customHeight="1">
      <c r="B107" s="202"/>
      <c r="C107" s="191" t="s">
        <v>511</v>
      </c>
      <c r="D107" s="191"/>
      <c r="E107" s="191"/>
      <c r="F107" s="212" t="s">
        <v>508</v>
      </c>
      <c r="G107" s="191"/>
      <c r="H107" s="191" t="s">
        <v>548</v>
      </c>
      <c r="I107" s="191" t="s">
        <v>510</v>
      </c>
      <c r="J107" s="191">
        <v>120</v>
      </c>
      <c r="K107" s="203"/>
    </row>
    <row r="108" spans="2:11" s="1" customFormat="1" ht="15" customHeight="1">
      <c r="B108" s="214"/>
      <c r="C108" s="191" t="s">
        <v>513</v>
      </c>
      <c r="D108" s="191"/>
      <c r="E108" s="191"/>
      <c r="F108" s="212" t="s">
        <v>514</v>
      </c>
      <c r="G108" s="191"/>
      <c r="H108" s="191" t="s">
        <v>548</v>
      </c>
      <c r="I108" s="191" t="s">
        <v>510</v>
      </c>
      <c r="J108" s="191">
        <v>50</v>
      </c>
      <c r="K108" s="203"/>
    </row>
    <row r="109" spans="2:11" s="1" customFormat="1" ht="15" customHeight="1">
      <c r="B109" s="214"/>
      <c r="C109" s="191" t="s">
        <v>516</v>
      </c>
      <c r="D109" s="191"/>
      <c r="E109" s="191"/>
      <c r="F109" s="212" t="s">
        <v>508</v>
      </c>
      <c r="G109" s="191"/>
      <c r="H109" s="191" t="s">
        <v>548</v>
      </c>
      <c r="I109" s="191" t="s">
        <v>518</v>
      </c>
      <c r="J109" s="191"/>
      <c r="K109" s="203"/>
    </row>
    <row r="110" spans="2:11" s="1" customFormat="1" ht="15" customHeight="1">
      <c r="B110" s="214"/>
      <c r="C110" s="191" t="s">
        <v>527</v>
      </c>
      <c r="D110" s="191"/>
      <c r="E110" s="191"/>
      <c r="F110" s="212" t="s">
        <v>514</v>
      </c>
      <c r="G110" s="191"/>
      <c r="H110" s="191" t="s">
        <v>548</v>
      </c>
      <c r="I110" s="191" t="s">
        <v>510</v>
      </c>
      <c r="J110" s="191">
        <v>50</v>
      </c>
      <c r="K110" s="203"/>
    </row>
    <row r="111" spans="2:11" s="1" customFormat="1" ht="15" customHeight="1">
      <c r="B111" s="214"/>
      <c r="C111" s="191" t="s">
        <v>535</v>
      </c>
      <c r="D111" s="191"/>
      <c r="E111" s="191"/>
      <c r="F111" s="212" t="s">
        <v>514</v>
      </c>
      <c r="G111" s="191"/>
      <c r="H111" s="191" t="s">
        <v>548</v>
      </c>
      <c r="I111" s="191" t="s">
        <v>510</v>
      </c>
      <c r="J111" s="191">
        <v>50</v>
      </c>
      <c r="K111" s="203"/>
    </row>
    <row r="112" spans="2:11" s="1" customFormat="1" ht="15" customHeight="1">
      <c r="B112" s="214"/>
      <c r="C112" s="191" t="s">
        <v>533</v>
      </c>
      <c r="D112" s="191"/>
      <c r="E112" s="191"/>
      <c r="F112" s="212" t="s">
        <v>514</v>
      </c>
      <c r="G112" s="191"/>
      <c r="H112" s="191" t="s">
        <v>548</v>
      </c>
      <c r="I112" s="191" t="s">
        <v>510</v>
      </c>
      <c r="J112" s="191">
        <v>50</v>
      </c>
      <c r="K112" s="203"/>
    </row>
    <row r="113" spans="2:11" s="1" customFormat="1" ht="15" customHeight="1">
      <c r="B113" s="214"/>
      <c r="C113" s="191" t="s">
        <v>50</v>
      </c>
      <c r="D113" s="191"/>
      <c r="E113" s="191"/>
      <c r="F113" s="212" t="s">
        <v>508</v>
      </c>
      <c r="G113" s="191"/>
      <c r="H113" s="191" t="s">
        <v>549</v>
      </c>
      <c r="I113" s="191" t="s">
        <v>510</v>
      </c>
      <c r="J113" s="191">
        <v>20</v>
      </c>
      <c r="K113" s="203"/>
    </row>
    <row r="114" spans="2:11" s="1" customFormat="1" ht="15" customHeight="1">
      <c r="B114" s="214"/>
      <c r="C114" s="191" t="s">
        <v>550</v>
      </c>
      <c r="D114" s="191"/>
      <c r="E114" s="191"/>
      <c r="F114" s="212" t="s">
        <v>508</v>
      </c>
      <c r="G114" s="191"/>
      <c r="H114" s="191" t="s">
        <v>551</v>
      </c>
      <c r="I114" s="191" t="s">
        <v>510</v>
      </c>
      <c r="J114" s="191">
        <v>120</v>
      </c>
      <c r="K114" s="203"/>
    </row>
    <row r="115" spans="2:11" s="1" customFormat="1" ht="15" customHeight="1">
      <c r="B115" s="214"/>
      <c r="C115" s="191" t="s">
        <v>35</v>
      </c>
      <c r="D115" s="191"/>
      <c r="E115" s="191"/>
      <c r="F115" s="212" t="s">
        <v>508</v>
      </c>
      <c r="G115" s="191"/>
      <c r="H115" s="191" t="s">
        <v>552</v>
      </c>
      <c r="I115" s="191" t="s">
        <v>543</v>
      </c>
      <c r="J115" s="191"/>
      <c r="K115" s="203"/>
    </row>
    <row r="116" spans="2:11" s="1" customFormat="1" ht="15" customHeight="1">
      <c r="B116" s="214"/>
      <c r="C116" s="191" t="s">
        <v>45</v>
      </c>
      <c r="D116" s="191"/>
      <c r="E116" s="191"/>
      <c r="F116" s="212" t="s">
        <v>508</v>
      </c>
      <c r="G116" s="191"/>
      <c r="H116" s="191" t="s">
        <v>553</v>
      </c>
      <c r="I116" s="191" t="s">
        <v>543</v>
      </c>
      <c r="J116" s="191"/>
      <c r="K116" s="203"/>
    </row>
    <row r="117" spans="2:11" s="1" customFormat="1" ht="15" customHeight="1">
      <c r="B117" s="214"/>
      <c r="C117" s="191" t="s">
        <v>54</v>
      </c>
      <c r="D117" s="191"/>
      <c r="E117" s="191"/>
      <c r="F117" s="212" t="s">
        <v>508</v>
      </c>
      <c r="G117" s="191"/>
      <c r="H117" s="191" t="s">
        <v>554</v>
      </c>
      <c r="I117" s="191" t="s">
        <v>555</v>
      </c>
      <c r="J117" s="191"/>
      <c r="K117" s="203"/>
    </row>
    <row r="118" spans="2:11" s="1" customFormat="1" ht="15" customHeight="1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s="1" customFormat="1" ht="18.75" customHeight="1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s="1" customFormat="1" ht="18.75" customHeight="1"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</row>
    <row r="121" spans="2:11" s="1" customFormat="1" ht="7.5" customHeight="1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s="1" customFormat="1" ht="45" customHeight="1">
      <c r="B122" s="230"/>
      <c r="C122" s="303" t="s">
        <v>556</v>
      </c>
      <c r="D122" s="303"/>
      <c r="E122" s="303"/>
      <c r="F122" s="303"/>
      <c r="G122" s="303"/>
      <c r="H122" s="303"/>
      <c r="I122" s="303"/>
      <c r="J122" s="303"/>
      <c r="K122" s="231"/>
    </row>
    <row r="123" spans="2:11" s="1" customFormat="1" ht="17.25" customHeight="1">
      <c r="B123" s="232"/>
      <c r="C123" s="204" t="s">
        <v>502</v>
      </c>
      <c r="D123" s="204"/>
      <c r="E123" s="204"/>
      <c r="F123" s="204" t="s">
        <v>503</v>
      </c>
      <c r="G123" s="205"/>
      <c r="H123" s="204" t="s">
        <v>51</v>
      </c>
      <c r="I123" s="204" t="s">
        <v>54</v>
      </c>
      <c r="J123" s="204" t="s">
        <v>504</v>
      </c>
      <c r="K123" s="233"/>
    </row>
    <row r="124" spans="2:11" s="1" customFormat="1" ht="17.25" customHeight="1">
      <c r="B124" s="232"/>
      <c r="C124" s="206" t="s">
        <v>505</v>
      </c>
      <c r="D124" s="206"/>
      <c r="E124" s="206"/>
      <c r="F124" s="207" t="s">
        <v>506</v>
      </c>
      <c r="G124" s="208"/>
      <c r="H124" s="206"/>
      <c r="I124" s="206"/>
      <c r="J124" s="206" t="s">
        <v>507</v>
      </c>
      <c r="K124" s="233"/>
    </row>
    <row r="125" spans="2:11" s="1" customFormat="1" ht="5.25" customHeight="1">
      <c r="B125" s="234"/>
      <c r="C125" s="209"/>
      <c r="D125" s="209"/>
      <c r="E125" s="209"/>
      <c r="F125" s="209"/>
      <c r="G125" s="235"/>
      <c r="H125" s="209"/>
      <c r="I125" s="209"/>
      <c r="J125" s="209"/>
      <c r="K125" s="236"/>
    </row>
    <row r="126" spans="2:11" s="1" customFormat="1" ht="15" customHeight="1">
      <c r="B126" s="234"/>
      <c r="C126" s="191" t="s">
        <v>511</v>
      </c>
      <c r="D126" s="211"/>
      <c r="E126" s="211"/>
      <c r="F126" s="212" t="s">
        <v>508</v>
      </c>
      <c r="G126" s="191"/>
      <c r="H126" s="191" t="s">
        <v>548</v>
      </c>
      <c r="I126" s="191" t="s">
        <v>510</v>
      </c>
      <c r="J126" s="191">
        <v>120</v>
      </c>
      <c r="K126" s="237"/>
    </row>
    <row r="127" spans="2:11" s="1" customFormat="1" ht="15" customHeight="1">
      <c r="B127" s="234"/>
      <c r="C127" s="191" t="s">
        <v>557</v>
      </c>
      <c r="D127" s="191"/>
      <c r="E127" s="191"/>
      <c r="F127" s="212" t="s">
        <v>508</v>
      </c>
      <c r="G127" s="191"/>
      <c r="H127" s="191" t="s">
        <v>558</v>
      </c>
      <c r="I127" s="191" t="s">
        <v>510</v>
      </c>
      <c r="J127" s="191" t="s">
        <v>559</v>
      </c>
      <c r="K127" s="237"/>
    </row>
    <row r="128" spans="2:11" s="1" customFormat="1" ht="15" customHeight="1">
      <c r="B128" s="234"/>
      <c r="C128" s="191" t="s">
        <v>456</v>
      </c>
      <c r="D128" s="191"/>
      <c r="E128" s="191"/>
      <c r="F128" s="212" t="s">
        <v>508</v>
      </c>
      <c r="G128" s="191"/>
      <c r="H128" s="191" t="s">
        <v>560</v>
      </c>
      <c r="I128" s="191" t="s">
        <v>510</v>
      </c>
      <c r="J128" s="191" t="s">
        <v>559</v>
      </c>
      <c r="K128" s="237"/>
    </row>
    <row r="129" spans="2:11" s="1" customFormat="1" ht="15" customHeight="1">
      <c r="B129" s="234"/>
      <c r="C129" s="191" t="s">
        <v>519</v>
      </c>
      <c r="D129" s="191"/>
      <c r="E129" s="191"/>
      <c r="F129" s="212" t="s">
        <v>514</v>
      </c>
      <c r="G129" s="191"/>
      <c r="H129" s="191" t="s">
        <v>520</v>
      </c>
      <c r="I129" s="191" t="s">
        <v>510</v>
      </c>
      <c r="J129" s="191">
        <v>15</v>
      </c>
      <c r="K129" s="237"/>
    </row>
    <row r="130" spans="2:11" s="1" customFormat="1" ht="15" customHeight="1">
      <c r="B130" s="234"/>
      <c r="C130" s="215" t="s">
        <v>521</v>
      </c>
      <c r="D130" s="215"/>
      <c r="E130" s="215"/>
      <c r="F130" s="216" t="s">
        <v>514</v>
      </c>
      <c r="G130" s="215"/>
      <c r="H130" s="215" t="s">
        <v>522</v>
      </c>
      <c r="I130" s="215" t="s">
        <v>510</v>
      </c>
      <c r="J130" s="215">
        <v>15</v>
      </c>
      <c r="K130" s="237"/>
    </row>
    <row r="131" spans="2:11" s="1" customFormat="1" ht="15" customHeight="1">
      <c r="B131" s="234"/>
      <c r="C131" s="215" t="s">
        <v>523</v>
      </c>
      <c r="D131" s="215"/>
      <c r="E131" s="215"/>
      <c r="F131" s="216" t="s">
        <v>514</v>
      </c>
      <c r="G131" s="215"/>
      <c r="H131" s="215" t="s">
        <v>524</v>
      </c>
      <c r="I131" s="215" t="s">
        <v>510</v>
      </c>
      <c r="J131" s="215">
        <v>20</v>
      </c>
      <c r="K131" s="237"/>
    </row>
    <row r="132" spans="2:11" s="1" customFormat="1" ht="15" customHeight="1">
      <c r="B132" s="234"/>
      <c r="C132" s="215" t="s">
        <v>525</v>
      </c>
      <c r="D132" s="215"/>
      <c r="E132" s="215"/>
      <c r="F132" s="216" t="s">
        <v>514</v>
      </c>
      <c r="G132" s="215"/>
      <c r="H132" s="215" t="s">
        <v>526</v>
      </c>
      <c r="I132" s="215" t="s">
        <v>510</v>
      </c>
      <c r="J132" s="215">
        <v>20</v>
      </c>
      <c r="K132" s="237"/>
    </row>
    <row r="133" spans="2:11" s="1" customFormat="1" ht="15" customHeight="1">
      <c r="B133" s="234"/>
      <c r="C133" s="191" t="s">
        <v>513</v>
      </c>
      <c r="D133" s="191"/>
      <c r="E133" s="191"/>
      <c r="F133" s="212" t="s">
        <v>514</v>
      </c>
      <c r="G133" s="191"/>
      <c r="H133" s="191" t="s">
        <v>548</v>
      </c>
      <c r="I133" s="191" t="s">
        <v>510</v>
      </c>
      <c r="J133" s="191">
        <v>50</v>
      </c>
      <c r="K133" s="237"/>
    </row>
    <row r="134" spans="2:11" s="1" customFormat="1" ht="15" customHeight="1">
      <c r="B134" s="234"/>
      <c r="C134" s="191" t="s">
        <v>527</v>
      </c>
      <c r="D134" s="191"/>
      <c r="E134" s="191"/>
      <c r="F134" s="212" t="s">
        <v>514</v>
      </c>
      <c r="G134" s="191"/>
      <c r="H134" s="191" t="s">
        <v>548</v>
      </c>
      <c r="I134" s="191" t="s">
        <v>510</v>
      </c>
      <c r="J134" s="191">
        <v>50</v>
      </c>
      <c r="K134" s="237"/>
    </row>
    <row r="135" spans="2:11" s="1" customFormat="1" ht="15" customHeight="1">
      <c r="B135" s="234"/>
      <c r="C135" s="191" t="s">
        <v>533</v>
      </c>
      <c r="D135" s="191"/>
      <c r="E135" s="191"/>
      <c r="F135" s="212" t="s">
        <v>514</v>
      </c>
      <c r="G135" s="191"/>
      <c r="H135" s="191" t="s">
        <v>548</v>
      </c>
      <c r="I135" s="191" t="s">
        <v>510</v>
      </c>
      <c r="J135" s="191">
        <v>50</v>
      </c>
      <c r="K135" s="237"/>
    </row>
    <row r="136" spans="2:11" s="1" customFormat="1" ht="15" customHeight="1">
      <c r="B136" s="234"/>
      <c r="C136" s="191" t="s">
        <v>535</v>
      </c>
      <c r="D136" s="191"/>
      <c r="E136" s="191"/>
      <c r="F136" s="212" t="s">
        <v>514</v>
      </c>
      <c r="G136" s="191"/>
      <c r="H136" s="191" t="s">
        <v>548</v>
      </c>
      <c r="I136" s="191" t="s">
        <v>510</v>
      </c>
      <c r="J136" s="191">
        <v>50</v>
      </c>
      <c r="K136" s="237"/>
    </row>
    <row r="137" spans="2:11" s="1" customFormat="1" ht="15" customHeight="1">
      <c r="B137" s="234"/>
      <c r="C137" s="191" t="s">
        <v>536</v>
      </c>
      <c r="D137" s="191"/>
      <c r="E137" s="191"/>
      <c r="F137" s="212" t="s">
        <v>514</v>
      </c>
      <c r="G137" s="191"/>
      <c r="H137" s="191" t="s">
        <v>561</v>
      </c>
      <c r="I137" s="191" t="s">
        <v>510</v>
      </c>
      <c r="J137" s="191">
        <v>255</v>
      </c>
      <c r="K137" s="237"/>
    </row>
    <row r="138" spans="2:11" s="1" customFormat="1" ht="15" customHeight="1">
      <c r="B138" s="234"/>
      <c r="C138" s="191" t="s">
        <v>538</v>
      </c>
      <c r="D138" s="191"/>
      <c r="E138" s="191"/>
      <c r="F138" s="212" t="s">
        <v>508</v>
      </c>
      <c r="G138" s="191"/>
      <c r="H138" s="191" t="s">
        <v>562</v>
      </c>
      <c r="I138" s="191" t="s">
        <v>540</v>
      </c>
      <c r="J138" s="191"/>
      <c r="K138" s="237"/>
    </row>
    <row r="139" spans="2:11" s="1" customFormat="1" ht="15" customHeight="1">
      <c r="B139" s="234"/>
      <c r="C139" s="191" t="s">
        <v>541</v>
      </c>
      <c r="D139" s="191"/>
      <c r="E139" s="191"/>
      <c r="F139" s="212" t="s">
        <v>508</v>
      </c>
      <c r="G139" s="191"/>
      <c r="H139" s="191" t="s">
        <v>563</v>
      </c>
      <c r="I139" s="191" t="s">
        <v>543</v>
      </c>
      <c r="J139" s="191"/>
      <c r="K139" s="237"/>
    </row>
    <row r="140" spans="2:11" s="1" customFormat="1" ht="15" customHeight="1">
      <c r="B140" s="234"/>
      <c r="C140" s="191" t="s">
        <v>544</v>
      </c>
      <c r="D140" s="191"/>
      <c r="E140" s="191"/>
      <c r="F140" s="212" t="s">
        <v>508</v>
      </c>
      <c r="G140" s="191"/>
      <c r="H140" s="191" t="s">
        <v>544</v>
      </c>
      <c r="I140" s="191" t="s">
        <v>543</v>
      </c>
      <c r="J140" s="191"/>
      <c r="K140" s="237"/>
    </row>
    <row r="141" spans="2:11" s="1" customFormat="1" ht="15" customHeight="1">
      <c r="B141" s="234"/>
      <c r="C141" s="191" t="s">
        <v>35</v>
      </c>
      <c r="D141" s="191"/>
      <c r="E141" s="191"/>
      <c r="F141" s="212" t="s">
        <v>508</v>
      </c>
      <c r="G141" s="191"/>
      <c r="H141" s="191" t="s">
        <v>564</v>
      </c>
      <c r="I141" s="191" t="s">
        <v>543</v>
      </c>
      <c r="J141" s="191"/>
      <c r="K141" s="237"/>
    </row>
    <row r="142" spans="2:11" s="1" customFormat="1" ht="15" customHeight="1">
      <c r="B142" s="234"/>
      <c r="C142" s="191" t="s">
        <v>565</v>
      </c>
      <c r="D142" s="191"/>
      <c r="E142" s="191"/>
      <c r="F142" s="212" t="s">
        <v>508</v>
      </c>
      <c r="G142" s="191"/>
      <c r="H142" s="191" t="s">
        <v>566</v>
      </c>
      <c r="I142" s="191" t="s">
        <v>543</v>
      </c>
      <c r="J142" s="191"/>
      <c r="K142" s="237"/>
    </row>
    <row r="143" spans="2:11" s="1" customFormat="1" ht="15" customHeight="1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s="1" customFormat="1" ht="18.75" customHeight="1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s="1" customFormat="1" ht="18.75" customHeight="1">
      <c r="B145" s="198"/>
      <c r="C145" s="198"/>
      <c r="D145" s="198"/>
      <c r="E145" s="198"/>
      <c r="F145" s="198"/>
      <c r="G145" s="198"/>
      <c r="H145" s="198"/>
      <c r="I145" s="198"/>
      <c r="J145" s="198"/>
      <c r="K145" s="198"/>
    </row>
    <row r="146" spans="2:11" s="1" customFormat="1" ht="7.5" customHeight="1">
      <c r="B146" s="199"/>
      <c r="C146" s="200"/>
      <c r="D146" s="200"/>
      <c r="E146" s="200"/>
      <c r="F146" s="200"/>
      <c r="G146" s="200"/>
      <c r="H146" s="200"/>
      <c r="I146" s="200"/>
      <c r="J146" s="200"/>
      <c r="K146" s="201"/>
    </row>
    <row r="147" spans="2:11" s="1" customFormat="1" ht="45" customHeight="1">
      <c r="B147" s="202"/>
      <c r="C147" s="305" t="s">
        <v>567</v>
      </c>
      <c r="D147" s="305"/>
      <c r="E147" s="305"/>
      <c r="F147" s="305"/>
      <c r="G147" s="305"/>
      <c r="H147" s="305"/>
      <c r="I147" s="305"/>
      <c r="J147" s="305"/>
      <c r="K147" s="203"/>
    </row>
    <row r="148" spans="2:11" s="1" customFormat="1" ht="17.25" customHeight="1">
      <c r="B148" s="202"/>
      <c r="C148" s="204" t="s">
        <v>502</v>
      </c>
      <c r="D148" s="204"/>
      <c r="E148" s="204"/>
      <c r="F148" s="204" t="s">
        <v>503</v>
      </c>
      <c r="G148" s="205"/>
      <c r="H148" s="204" t="s">
        <v>51</v>
      </c>
      <c r="I148" s="204" t="s">
        <v>54</v>
      </c>
      <c r="J148" s="204" t="s">
        <v>504</v>
      </c>
      <c r="K148" s="203"/>
    </row>
    <row r="149" spans="2:11" s="1" customFormat="1" ht="17.25" customHeight="1">
      <c r="B149" s="202"/>
      <c r="C149" s="206" t="s">
        <v>505</v>
      </c>
      <c r="D149" s="206"/>
      <c r="E149" s="206"/>
      <c r="F149" s="207" t="s">
        <v>506</v>
      </c>
      <c r="G149" s="208"/>
      <c r="H149" s="206"/>
      <c r="I149" s="206"/>
      <c r="J149" s="206" t="s">
        <v>507</v>
      </c>
      <c r="K149" s="203"/>
    </row>
    <row r="150" spans="2:11" s="1" customFormat="1" ht="5.25" customHeight="1">
      <c r="B150" s="214"/>
      <c r="C150" s="209"/>
      <c r="D150" s="209"/>
      <c r="E150" s="209"/>
      <c r="F150" s="209"/>
      <c r="G150" s="210"/>
      <c r="H150" s="209"/>
      <c r="I150" s="209"/>
      <c r="J150" s="209"/>
      <c r="K150" s="237"/>
    </row>
    <row r="151" spans="2:11" s="1" customFormat="1" ht="15" customHeight="1">
      <c r="B151" s="214"/>
      <c r="C151" s="241" t="s">
        <v>511</v>
      </c>
      <c r="D151" s="191"/>
      <c r="E151" s="191"/>
      <c r="F151" s="242" t="s">
        <v>508</v>
      </c>
      <c r="G151" s="191"/>
      <c r="H151" s="241" t="s">
        <v>548</v>
      </c>
      <c r="I151" s="241" t="s">
        <v>510</v>
      </c>
      <c r="J151" s="241">
        <v>120</v>
      </c>
      <c r="K151" s="237"/>
    </row>
    <row r="152" spans="2:11" s="1" customFormat="1" ht="15" customHeight="1">
      <c r="B152" s="214"/>
      <c r="C152" s="241" t="s">
        <v>557</v>
      </c>
      <c r="D152" s="191"/>
      <c r="E152" s="191"/>
      <c r="F152" s="242" t="s">
        <v>508</v>
      </c>
      <c r="G152" s="191"/>
      <c r="H152" s="241" t="s">
        <v>568</v>
      </c>
      <c r="I152" s="241" t="s">
        <v>510</v>
      </c>
      <c r="J152" s="241" t="s">
        <v>559</v>
      </c>
      <c r="K152" s="237"/>
    </row>
    <row r="153" spans="2:11" s="1" customFormat="1" ht="15" customHeight="1">
      <c r="B153" s="214"/>
      <c r="C153" s="241" t="s">
        <v>456</v>
      </c>
      <c r="D153" s="191"/>
      <c r="E153" s="191"/>
      <c r="F153" s="242" t="s">
        <v>508</v>
      </c>
      <c r="G153" s="191"/>
      <c r="H153" s="241" t="s">
        <v>569</v>
      </c>
      <c r="I153" s="241" t="s">
        <v>510</v>
      </c>
      <c r="J153" s="241" t="s">
        <v>559</v>
      </c>
      <c r="K153" s="237"/>
    </row>
    <row r="154" spans="2:11" s="1" customFormat="1" ht="15" customHeight="1">
      <c r="B154" s="214"/>
      <c r="C154" s="241" t="s">
        <v>513</v>
      </c>
      <c r="D154" s="191"/>
      <c r="E154" s="191"/>
      <c r="F154" s="242" t="s">
        <v>514</v>
      </c>
      <c r="G154" s="191"/>
      <c r="H154" s="241" t="s">
        <v>548</v>
      </c>
      <c r="I154" s="241" t="s">
        <v>510</v>
      </c>
      <c r="J154" s="241">
        <v>50</v>
      </c>
      <c r="K154" s="237"/>
    </row>
    <row r="155" spans="2:11" s="1" customFormat="1" ht="15" customHeight="1">
      <c r="B155" s="214"/>
      <c r="C155" s="241" t="s">
        <v>516</v>
      </c>
      <c r="D155" s="191"/>
      <c r="E155" s="191"/>
      <c r="F155" s="242" t="s">
        <v>508</v>
      </c>
      <c r="G155" s="191"/>
      <c r="H155" s="241" t="s">
        <v>548</v>
      </c>
      <c r="I155" s="241" t="s">
        <v>518</v>
      </c>
      <c r="J155" s="241"/>
      <c r="K155" s="237"/>
    </row>
    <row r="156" spans="2:11" s="1" customFormat="1" ht="15" customHeight="1">
      <c r="B156" s="214"/>
      <c r="C156" s="241" t="s">
        <v>527</v>
      </c>
      <c r="D156" s="191"/>
      <c r="E156" s="191"/>
      <c r="F156" s="242" t="s">
        <v>514</v>
      </c>
      <c r="G156" s="191"/>
      <c r="H156" s="241" t="s">
        <v>548</v>
      </c>
      <c r="I156" s="241" t="s">
        <v>510</v>
      </c>
      <c r="J156" s="241">
        <v>50</v>
      </c>
      <c r="K156" s="237"/>
    </row>
    <row r="157" spans="2:11" s="1" customFormat="1" ht="15" customHeight="1">
      <c r="B157" s="214"/>
      <c r="C157" s="241" t="s">
        <v>535</v>
      </c>
      <c r="D157" s="191"/>
      <c r="E157" s="191"/>
      <c r="F157" s="242" t="s">
        <v>514</v>
      </c>
      <c r="G157" s="191"/>
      <c r="H157" s="241" t="s">
        <v>548</v>
      </c>
      <c r="I157" s="241" t="s">
        <v>510</v>
      </c>
      <c r="J157" s="241">
        <v>50</v>
      </c>
      <c r="K157" s="237"/>
    </row>
    <row r="158" spans="2:11" s="1" customFormat="1" ht="15" customHeight="1">
      <c r="B158" s="214"/>
      <c r="C158" s="241" t="s">
        <v>533</v>
      </c>
      <c r="D158" s="191"/>
      <c r="E158" s="191"/>
      <c r="F158" s="242" t="s">
        <v>514</v>
      </c>
      <c r="G158" s="191"/>
      <c r="H158" s="241" t="s">
        <v>548</v>
      </c>
      <c r="I158" s="241" t="s">
        <v>510</v>
      </c>
      <c r="J158" s="241">
        <v>50</v>
      </c>
      <c r="K158" s="237"/>
    </row>
    <row r="159" spans="2:11" s="1" customFormat="1" ht="15" customHeight="1">
      <c r="B159" s="214"/>
      <c r="C159" s="241" t="s">
        <v>83</v>
      </c>
      <c r="D159" s="191"/>
      <c r="E159" s="191"/>
      <c r="F159" s="242" t="s">
        <v>508</v>
      </c>
      <c r="G159" s="191"/>
      <c r="H159" s="241" t="s">
        <v>570</v>
      </c>
      <c r="I159" s="241" t="s">
        <v>510</v>
      </c>
      <c r="J159" s="241" t="s">
        <v>571</v>
      </c>
      <c r="K159" s="237"/>
    </row>
    <row r="160" spans="2:11" s="1" customFormat="1" ht="15" customHeight="1">
      <c r="B160" s="214"/>
      <c r="C160" s="241" t="s">
        <v>572</v>
      </c>
      <c r="D160" s="191"/>
      <c r="E160" s="191"/>
      <c r="F160" s="242" t="s">
        <v>508</v>
      </c>
      <c r="G160" s="191"/>
      <c r="H160" s="241" t="s">
        <v>573</v>
      </c>
      <c r="I160" s="241" t="s">
        <v>543</v>
      </c>
      <c r="J160" s="241"/>
      <c r="K160" s="237"/>
    </row>
    <row r="161" spans="2:11" s="1" customFormat="1" ht="15" customHeight="1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s="1" customFormat="1" ht="18.75" customHeight="1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s="1" customFormat="1" ht="18.75" customHeight="1"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</row>
    <row r="164" spans="2:11" s="1" customFormat="1" ht="7.5" customHeight="1">
      <c r="B164" s="180"/>
      <c r="C164" s="181"/>
      <c r="D164" s="181"/>
      <c r="E164" s="181"/>
      <c r="F164" s="181"/>
      <c r="G164" s="181"/>
      <c r="H164" s="181"/>
      <c r="I164" s="181"/>
      <c r="J164" s="181"/>
      <c r="K164" s="182"/>
    </row>
    <row r="165" spans="2:11" s="1" customFormat="1" ht="45" customHeight="1">
      <c r="B165" s="183"/>
      <c r="C165" s="303" t="s">
        <v>574</v>
      </c>
      <c r="D165" s="303"/>
      <c r="E165" s="303"/>
      <c r="F165" s="303"/>
      <c r="G165" s="303"/>
      <c r="H165" s="303"/>
      <c r="I165" s="303"/>
      <c r="J165" s="303"/>
      <c r="K165" s="184"/>
    </row>
    <row r="166" spans="2:11" s="1" customFormat="1" ht="17.25" customHeight="1">
      <c r="B166" s="183"/>
      <c r="C166" s="204" t="s">
        <v>502</v>
      </c>
      <c r="D166" s="204"/>
      <c r="E166" s="204"/>
      <c r="F166" s="204" t="s">
        <v>503</v>
      </c>
      <c r="G166" s="246"/>
      <c r="H166" s="247" t="s">
        <v>51</v>
      </c>
      <c r="I166" s="247" t="s">
        <v>54</v>
      </c>
      <c r="J166" s="204" t="s">
        <v>504</v>
      </c>
      <c r="K166" s="184"/>
    </row>
    <row r="167" spans="2:11" s="1" customFormat="1" ht="17.25" customHeight="1">
      <c r="B167" s="185"/>
      <c r="C167" s="206" t="s">
        <v>505</v>
      </c>
      <c r="D167" s="206"/>
      <c r="E167" s="206"/>
      <c r="F167" s="207" t="s">
        <v>506</v>
      </c>
      <c r="G167" s="248"/>
      <c r="H167" s="249"/>
      <c r="I167" s="249"/>
      <c r="J167" s="206" t="s">
        <v>507</v>
      </c>
      <c r="K167" s="186"/>
    </row>
    <row r="168" spans="2:11" s="1" customFormat="1" ht="5.25" customHeight="1">
      <c r="B168" s="214"/>
      <c r="C168" s="209"/>
      <c r="D168" s="209"/>
      <c r="E168" s="209"/>
      <c r="F168" s="209"/>
      <c r="G168" s="210"/>
      <c r="H168" s="209"/>
      <c r="I168" s="209"/>
      <c r="J168" s="209"/>
      <c r="K168" s="237"/>
    </row>
    <row r="169" spans="2:11" s="1" customFormat="1" ht="15" customHeight="1">
      <c r="B169" s="214"/>
      <c r="C169" s="191" t="s">
        <v>511</v>
      </c>
      <c r="D169" s="191"/>
      <c r="E169" s="191"/>
      <c r="F169" s="212" t="s">
        <v>508</v>
      </c>
      <c r="G169" s="191"/>
      <c r="H169" s="191" t="s">
        <v>548</v>
      </c>
      <c r="I169" s="191" t="s">
        <v>510</v>
      </c>
      <c r="J169" s="191">
        <v>120</v>
      </c>
      <c r="K169" s="237"/>
    </row>
    <row r="170" spans="2:11" s="1" customFormat="1" ht="15" customHeight="1">
      <c r="B170" s="214"/>
      <c r="C170" s="191" t="s">
        <v>557</v>
      </c>
      <c r="D170" s="191"/>
      <c r="E170" s="191"/>
      <c r="F170" s="212" t="s">
        <v>508</v>
      </c>
      <c r="G170" s="191"/>
      <c r="H170" s="191" t="s">
        <v>558</v>
      </c>
      <c r="I170" s="191" t="s">
        <v>510</v>
      </c>
      <c r="J170" s="191" t="s">
        <v>559</v>
      </c>
      <c r="K170" s="237"/>
    </row>
    <row r="171" spans="2:11" s="1" customFormat="1" ht="15" customHeight="1">
      <c r="B171" s="214"/>
      <c r="C171" s="191" t="s">
        <v>456</v>
      </c>
      <c r="D171" s="191"/>
      <c r="E171" s="191"/>
      <c r="F171" s="212" t="s">
        <v>508</v>
      </c>
      <c r="G171" s="191"/>
      <c r="H171" s="191" t="s">
        <v>575</v>
      </c>
      <c r="I171" s="191" t="s">
        <v>510</v>
      </c>
      <c r="J171" s="191" t="s">
        <v>559</v>
      </c>
      <c r="K171" s="237"/>
    </row>
    <row r="172" spans="2:11" s="1" customFormat="1" ht="15" customHeight="1">
      <c r="B172" s="214"/>
      <c r="C172" s="191" t="s">
        <v>513</v>
      </c>
      <c r="D172" s="191"/>
      <c r="E172" s="191"/>
      <c r="F172" s="212" t="s">
        <v>514</v>
      </c>
      <c r="G172" s="191"/>
      <c r="H172" s="191" t="s">
        <v>575</v>
      </c>
      <c r="I172" s="191" t="s">
        <v>510</v>
      </c>
      <c r="J172" s="191">
        <v>50</v>
      </c>
      <c r="K172" s="237"/>
    </row>
    <row r="173" spans="2:11" s="1" customFormat="1" ht="15" customHeight="1">
      <c r="B173" s="214"/>
      <c r="C173" s="191" t="s">
        <v>516</v>
      </c>
      <c r="D173" s="191"/>
      <c r="E173" s="191"/>
      <c r="F173" s="212" t="s">
        <v>508</v>
      </c>
      <c r="G173" s="191"/>
      <c r="H173" s="191" t="s">
        <v>575</v>
      </c>
      <c r="I173" s="191" t="s">
        <v>518</v>
      </c>
      <c r="J173" s="191"/>
      <c r="K173" s="237"/>
    </row>
    <row r="174" spans="2:11" s="1" customFormat="1" ht="15" customHeight="1">
      <c r="B174" s="214"/>
      <c r="C174" s="191" t="s">
        <v>527</v>
      </c>
      <c r="D174" s="191"/>
      <c r="E174" s="191"/>
      <c r="F174" s="212" t="s">
        <v>514</v>
      </c>
      <c r="G174" s="191"/>
      <c r="H174" s="191" t="s">
        <v>575</v>
      </c>
      <c r="I174" s="191" t="s">
        <v>510</v>
      </c>
      <c r="J174" s="191">
        <v>50</v>
      </c>
      <c r="K174" s="237"/>
    </row>
    <row r="175" spans="2:11" s="1" customFormat="1" ht="15" customHeight="1">
      <c r="B175" s="214"/>
      <c r="C175" s="191" t="s">
        <v>535</v>
      </c>
      <c r="D175" s="191"/>
      <c r="E175" s="191"/>
      <c r="F175" s="212" t="s">
        <v>514</v>
      </c>
      <c r="G175" s="191"/>
      <c r="H175" s="191" t="s">
        <v>575</v>
      </c>
      <c r="I175" s="191" t="s">
        <v>510</v>
      </c>
      <c r="J175" s="191">
        <v>50</v>
      </c>
      <c r="K175" s="237"/>
    </row>
    <row r="176" spans="2:11" s="1" customFormat="1" ht="15" customHeight="1">
      <c r="B176" s="214"/>
      <c r="C176" s="191" t="s">
        <v>533</v>
      </c>
      <c r="D176" s="191"/>
      <c r="E176" s="191"/>
      <c r="F176" s="212" t="s">
        <v>514</v>
      </c>
      <c r="G176" s="191"/>
      <c r="H176" s="191" t="s">
        <v>575</v>
      </c>
      <c r="I176" s="191" t="s">
        <v>510</v>
      </c>
      <c r="J176" s="191">
        <v>50</v>
      </c>
      <c r="K176" s="237"/>
    </row>
    <row r="177" spans="2:11" s="1" customFormat="1" ht="15" customHeight="1">
      <c r="B177" s="214"/>
      <c r="C177" s="191" t="s">
        <v>103</v>
      </c>
      <c r="D177" s="191"/>
      <c r="E177" s="191"/>
      <c r="F177" s="212" t="s">
        <v>508</v>
      </c>
      <c r="G177" s="191"/>
      <c r="H177" s="191" t="s">
        <v>576</v>
      </c>
      <c r="I177" s="191" t="s">
        <v>577</v>
      </c>
      <c r="J177" s="191"/>
      <c r="K177" s="237"/>
    </row>
    <row r="178" spans="2:11" s="1" customFormat="1" ht="15" customHeight="1">
      <c r="B178" s="214"/>
      <c r="C178" s="191" t="s">
        <v>54</v>
      </c>
      <c r="D178" s="191"/>
      <c r="E178" s="191"/>
      <c r="F178" s="212" t="s">
        <v>508</v>
      </c>
      <c r="G178" s="191"/>
      <c r="H178" s="191" t="s">
        <v>578</v>
      </c>
      <c r="I178" s="191" t="s">
        <v>579</v>
      </c>
      <c r="J178" s="191">
        <v>1</v>
      </c>
      <c r="K178" s="237"/>
    </row>
    <row r="179" spans="2:11" s="1" customFormat="1" ht="15" customHeight="1">
      <c r="B179" s="214"/>
      <c r="C179" s="191" t="s">
        <v>50</v>
      </c>
      <c r="D179" s="191"/>
      <c r="E179" s="191"/>
      <c r="F179" s="212" t="s">
        <v>508</v>
      </c>
      <c r="G179" s="191"/>
      <c r="H179" s="191" t="s">
        <v>580</v>
      </c>
      <c r="I179" s="191" t="s">
        <v>510</v>
      </c>
      <c r="J179" s="191">
        <v>20</v>
      </c>
      <c r="K179" s="237"/>
    </row>
    <row r="180" spans="2:11" s="1" customFormat="1" ht="15" customHeight="1">
      <c r="B180" s="214"/>
      <c r="C180" s="191" t="s">
        <v>51</v>
      </c>
      <c r="D180" s="191"/>
      <c r="E180" s="191"/>
      <c r="F180" s="212" t="s">
        <v>508</v>
      </c>
      <c r="G180" s="191"/>
      <c r="H180" s="191" t="s">
        <v>581</v>
      </c>
      <c r="I180" s="191" t="s">
        <v>510</v>
      </c>
      <c r="J180" s="191">
        <v>255</v>
      </c>
      <c r="K180" s="237"/>
    </row>
    <row r="181" spans="2:11" s="1" customFormat="1" ht="15" customHeight="1">
      <c r="B181" s="214"/>
      <c r="C181" s="191" t="s">
        <v>104</v>
      </c>
      <c r="D181" s="191"/>
      <c r="E181" s="191"/>
      <c r="F181" s="212" t="s">
        <v>508</v>
      </c>
      <c r="G181" s="191"/>
      <c r="H181" s="191" t="s">
        <v>472</v>
      </c>
      <c r="I181" s="191" t="s">
        <v>510</v>
      </c>
      <c r="J181" s="191">
        <v>10</v>
      </c>
      <c r="K181" s="237"/>
    </row>
    <row r="182" spans="2:11" s="1" customFormat="1" ht="15" customHeight="1">
      <c r="B182" s="214"/>
      <c r="C182" s="191" t="s">
        <v>105</v>
      </c>
      <c r="D182" s="191"/>
      <c r="E182" s="191"/>
      <c r="F182" s="212" t="s">
        <v>508</v>
      </c>
      <c r="G182" s="191"/>
      <c r="H182" s="191" t="s">
        <v>582</v>
      </c>
      <c r="I182" s="191" t="s">
        <v>543</v>
      </c>
      <c r="J182" s="191"/>
      <c r="K182" s="237"/>
    </row>
    <row r="183" spans="2:11" s="1" customFormat="1" ht="15" customHeight="1">
      <c r="B183" s="214"/>
      <c r="C183" s="191" t="s">
        <v>583</v>
      </c>
      <c r="D183" s="191"/>
      <c r="E183" s="191"/>
      <c r="F183" s="212" t="s">
        <v>508</v>
      </c>
      <c r="G183" s="191"/>
      <c r="H183" s="191" t="s">
        <v>584</v>
      </c>
      <c r="I183" s="191" t="s">
        <v>543</v>
      </c>
      <c r="J183" s="191"/>
      <c r="K183" s="237"/>
    </row>
    <row r="184" spans="2:11" s="1" customFormat="1" ht="15" customHeight="1">
      <c r="B184" s="214"/>
      <c r="C184" s="191" t="s">
        <v>572</v>
      </c>
      <c r="D184" s="191"/>
      <c r="E184" s="191"/>
      <c r="F184" s="212" t="s">
        <v>508</v>
      </c>
      <c r="G184" s="191"/>
      <c r="H184" s="191" t="s">
        <v>585</v>
      </c>
      <c r="I184" s="191" t="s">
        <v>543</v>
      </c>
      <c r="J184" s="191"/>
      <c r="K184" s="237"/>
    </row>
    <row r="185" spans="2:11" s="1" customFormat="1" ht="15" customHeight="1">
      <c r="B185" s="214"/>
      <c r="C185" s="191" t="s">
        <v>107</v>
      </c>
      <c r="D185" s="191"/>
      <c r="E185" s="191"/>
      <c r="F185" s="212" t="s">
        <v>514</v>
      </c>
      <c r="G185" s="191"/>
      <c r="H185" s="191" t="s">
        <v>586</v>
      </c>
      <c r="I185" s="191" t="s">
        <v>510</v>
      </c>
      <c r="J185" s="191">
        <v>50</v>
      </c>
      <c r="K185" s="237"/>
    </row>
    <row r="186" spans="2:11" s="1" customFormat="1" ht="15" customHeight="1">
      <c r="B186" s="214"/>
      <c r="C186" s="191" t="s">
        <v>587</v>
      </c>
      <c r="D186" s="191"/>
      <c r="E186" s="191"/>
      <c r="F186" s="212" t="s">
        <v>514</v>
      </c>
      <c r="G186" s="191"/>
      <c r="H186" s="191" t="s">
        <v>588</v>
      </c>
      <c r="I186" s="191" t="s">
        <v>589</v>
      </c>
      <c r="J186" s="191"/>
      <c r="K186" s="237"/>
    </row>
    <row r="187" spans="2:11" s="1" customFormat="1" ht="15" customHeight="1">
      <c r="B187" s="214"/>
      <c r="C187" s="191" t="s">
        <v>590</v>
      </c>
      <c r="D187" s="191"/>
      <c r="E187" s="191"/>
      <c r="F187" s="212" t="s">
        <v>514</v>
      </c>
      <c r="G187" s="191"/>
      <c r="H187" s="191" t="s">
        <v>591</v>
      </c>
      <c r="I187" s="191" t="s">
        <v>589</v>
      </c>
      <c r="J187" s="191"/>
      <c r="K187" s="237"/>
    </row>
    <row r="188" spans="2:11" s="1" customFormat="1" ht="15" customHeight="1">
      <c r="B188" s="214"/>
      <c r="C188" s="191" t="s">
        <v>592</v>
      </c>
      <c r="D188" s="191"/>
      <c r="E188" s="191"/>
      <c r="F188" s="212" t="s">
        <v>514</v>
      </c>
      <c r="G188" s="191"/>
      <c r="H188" s="191" t="s">
        <v>593</v>
      </c>
      <c r="I188" s="191" t="s">
        <v>589</v>
      </c>
      <c r="J188" s="191"/>
      <c r="K188" s="237"/>
    </row>
    <row r="189" spans="2:11" s="1" customFormat="1" ht="15" customHeight="1">
      <c r="B189" s="214"/>
      <c r="C189" s="250" t="s">
        <v>594</v>
      </c>
      <c r="D189" s="191"/>
      <c r="E189" s="191"/>
      <c r="F189" s="212" t="s">
        <v>514</v>
      </c>
      <c r="G189" s="191"/>
      <c r="H189" s="191" t="s">
        <v>595</v>
      </c>
      <c r="I189" s="191" t="s">
        <v>596</v>
      </c>
      <c r="J189" s="251" t="s">
        <v>597</v>
      </c>
      <c r="K189" s="237"/>
    </row>
    <row r="190" spans="2:11" s="1" customFormat="1" ht="15" customHeight="1">
      <c r="B190" s="214"/>
      <c r="C190" s="250" t="s">
        <v>39</v>
      </c>
      <c r="D190" s="191"/>
      <c r="E190" s="191"/>
      <c r="F190" s="212" t="s">
        <v>508</v>
      </c>
      <c r="G190" s="191"/>
      <c r="H190" s="188" t="s">
        <v>598</v>
      </c>
      <c r="I190" s="191" t="s">
        <v>599</v>
      </c>
      <c r="J190" s="191"/>
      <c r="K190" s="237"/>
    </row>
    <row r="191" spans="2:11" s="1" customFormat="1" ht="15" customHeight="1">
      <c r="B191" s="214"/>
      <c r="C191" s="250" t="s">
        <v>600</v>
      </c>
      <c r="D191" s="191"/>
      <c r="E191" s="191"/>
      <c r="F191" s="212" t="s">
        <v>508</v>
      </c>
      <c r="G191" s="191"/>
      <c r="H191" s="191" t="s">
        <v>601</v>
      </c>
      <c r="I191" s="191" t="s">
        <v>543</v>
      </c>
      <c r="J191" s="191"/>
      <c r="K191" s="237"/>
    </row>
    <row r="192" spans="2:11" s="1" customFormat="1" ht="15" customHeight="1">
      <c r="B192" s="214"/>
      <c r="C192" s="250" t="s">
        <v>602</v>
      </c>
      <c r="D192" s="191"/>
      <c r="E192" s="191"/>
      <c r="F192" s="212" t="s">
        <v>508</v>
      </c>
      <c r="G192" s="191"/>
      <c r="H192" s="191" t="s">
        <v>603</v>
      </c>
      <c r="I192" s="191" t="s">
        <v>543</v>
      </c>
      <c r="J192" s="191"/>
      <c r="K192" s="237"/>
    </row>
    <row r="193" spans="2:11" s="1" customFormat="1" ht="15" customHeight="1">
      <c r="B193" s="214"/>
      <c r="C193" s="250" t="s">
        <v>604</v>
      </c>
      <c r="D193" s="191"/>
      <c r="E193" s="191"/>
      <c r="F193" s="212" t="s">
        <v>514</v>
      </c>
      <c r="G193" s="191"/>
      <c r="H193" s="191" t="s">
        <v>605</v>
      </c>
      <c r="I193" s="191" t="s">
        <v>543</v>
      </c>
      <c r="J193" s="191"/>
      <c r="K193" s="237"/>
    </row>
    <row r="194" spans="2:11" s="1" customFormat="1" ht="15" customHeight="1">
      <c r="B194" s="243"/>
      <c r="C194" s="252"/>
      <c r="D194" s="223"/>
      <c r="E194" s="223"/>
      <c r="F194" s="223"/>
      <c r="G194" s="223"/>
      <c r="H194" s="223"/>
      <c r="I194" s="223"/>
      <c r="J194" s="223"/>
      <c r="K194" s="244"/>
    </row>
    <row r="195" spans="2:11" s="1" customFormat="1" ht="18.75" customHeight="1">
      <c r="B195" s="225"/>
      <c r="C195" s="235"/>
      <c r="D195" s="235"/>
      <c r="E195" s="235"/>
      <c r="F195" s="245"/>
      <c r="G195" s="235"/>
      <c r="H195" s="235"/>
      <c r="I195" s="235"/>
      <c r="J195" s="235"/>
      <c r="K195" s="225"/>
    </row>
    <row r="196" spans="2:11" s="1" customFormat="1" ht="18.75" customHeight="1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s="1" customFormat="1" ht="18.75" customHeight="1">
      <c r="B197" s="198"/>
      <c r="C197" s="198"/>
      <c r="D197" s="198"/>
      <c r="E197" s="198"/>
      <c r="F197" s="198"/>
      <c r="G197" s="198"/>
      <c r="H197" s="198"/>
      <c r="I197" s="198"/>
      <c r="J197" s="198"/>
      <c r="K197" s="198"/>
    </row>
    <row r="198" spans="2:11" s="1" customFormat="1" ht="13.5">
      <c r="B198" s="180"/>
      <c r="C198" s="181"/>
      <c r="D198" s="181"/>
      <c r="E198" s="181"/>
      <c r="F198" s="181"/>
      <c r="G198" s="181"/>
      <c r="H198" s="181"/>
      <c r="I198" s="181"/>
      <c r="J198" s="181"/>
      <c r="K198" s="182"/>
    </row>
    <row r="199" spans="2:11" s="1" customFormat="1" ht="21">
      <c r="B199" s="183"/>
      <c r="C199" s="303" t="s">
        <v>606</v>
      </c>
      <c r="D199" s="303"/>
      <c r="E199" s="303"/>
      <c r="F199" s="303"/>
      <c r="G199" s="303"/>
      <c r="H199" s="303"/>
      <c r="I199" s="303"/>
      <c r="J199" s="303"/>
      <c r="K199" s="184"/>
    </row>
    <row r="200" spans="2:11" s="1" customFormat="1" ht="25.5" customHeight="1">
      <c r="B200" s="183"/>
      <c r="C200" s="253" t="s">
        <v>607</v>
      </c>
      <c r="D200" s="253"/>
      <c r="E200" s="253"/>
      <c r="F200" s="253" t="s">
        <v>608</v>
      </c>
      <c r="G200" s="254"/>
      <c r="H200" s="309" t="s">
        <v>609</v>
      </c>
      <c r="I200" s="309"/>
      <c r="J200" s="309"/>
      <c r="K200" s="184"/>
    </row>
    <row r="201" spans="2:11" s="1" customFormat="1" ht="5.25" customHeight="1">
      <c r="B201" s="214"/>
      <c r="C201" s="209"/>
      <c r="D201" s="209"/>
      <c r="E201" s="209"/>
      <c r="F201" s="209"/>
      <c r="G201" s="235"/>
      <c r="H201" s="209"/>
      <c r="I201" s="209"/>
      <c r="J201" s="209"/>
      <c r="K201" s="237"/>
    </row>
    <row r="202" spans="2:11" s="1" customFormat="1" ht="15" customHeight="1">
      <c r="B202" s="214"/>
      <c r="C202" s="191" t="s">
        <v>599</v>
      </c>
      <c r="D202" s="191"/>
      <c r="E202" s="191"/>
      <c r="F202" s="212" t="s">
        <v>40</v>
      </c>
      <c r="G202" s="191"/>
      <c r="H202" s="308" t="s">
        <v>610</v>
      </c>
      <c r="I202" s="308"/>
      <c r="J202" s="308"/>
      <c r="K202" s="237"/>
    </row>
    <row r="203" spans="2:11" s="1" customFormat="1" ht="15" customHeight="1">
      <c r="B203" s="214"/>
      <c r="C203" s="191"/>
      <c r="D203" s="191"/>
      <c r="E203" s="191"/>
      <c r="F203" s="212" t="s">
        <v>41</v>
      </c>
      <c r="G203" s="191"/>
      <c r="H203" s="308" t="s">
        <v>611</v>
      </c>
      <c r="I203" s="308"/>
      <c r="J203" s="308"/>
      <c r="K203" s="237"/>
    </row>
    <row r="204" spans="2:11" s="1" customFormat="1" ht="15" customHeight="1">
      <c r="B204" s="214"/>
      <c r="C204" s="191"/>
      <c r="D204" s="191"/>
      <c r="E204" s="191"/>
      <c r="F204" s="212" t="s">
        <v>44</v>
      </c>
      <c r="G204" s="191"/>
      <c r="H204" s="308" t="s">
        <v>612</v>
      </c>
      <c r="I204" s="308"/>
      <c r="J204" s="308"/>
      <c r="K204" s="237"/>
    </row>
    <row r="205" spans="2:11" s="1" customFormat="1" ht="15" customHeight="1">
      <c r="B205" s="214"/>
      <c r="C205" s="191"/>
      <c r="D205" s="191"/>
      <c r="E205" s="191"/>
      <c r="F205" s="212" t="s">
        <v>42</v>
      </c>
      <c r="G205" s="191"/>
      <c r="H205" s="308" t="s">
        <v>613</v>
      </c>
      <c r="I205" s="308"/>
      <c r="J205" s="308"/>
      <c r="K205" s="237"/>
    </row>
    <row r="206" spans="2:11" s="1" customFormat="1" ht="15" customHeight="1">
      <c r="B206" s="214"/>
      <c r="C206" s="191"/>
      <c r="D206" s="191"/>
      <c r="E206" s="191"/>
      <c r="F206" s="212" t="s">
        <v>43</v>
      </c>
      <c r="G206" s="191"/>
      <c r="H206" s="308" t="s">
        <v>614</v>
      </c>
      <c r="I206" s="308"/>
      <c r="J206" s="308"/>
      <c r="K206" s="237"/>
    </row>
    <row r="207" spans="2:11" s="1" customFormat="1" ht="15" customHeight="1">
      <c r="B207" s="214"/>
      <c r="C207" s="191"/>
      <c r="D207" s="191"/>
      <c r="E207" s="191"/>
      <c r="F207" s="212"/>
      <c r="G207" s="191"/>
      <c r="H207" s="191"/>
      <c r="I207" s="191"/>
      <c r="J207" s="191"/>
      <c r="K207" s="237"/>
    </row>
    <row r="208" spans="2:11" s="1" customFormat="1" ht="15" customHeight="1">
      <c r="B208" s="214"/>
      <c r="C208" s="191" t="s">
        <v>555</v>
      </c>
      <c r="D208" s="191"/>
      <c r="E208" s="191"/>
      <c r="F208" s="212" t="s">
        <v>76</v>
      </c>
      <c r="G208" s="191"/>
      <c r="H208" s="308" t="s">
        <v>615</v>
      </c>
      <c r="I208" s="308"/>
      <c r="J208" s="308"/>
      <c r="K208" s="237"/>
    </row>
    <row r="209" spans="2:11" s="1" customFormat="1" ht="15" customHeight="1">
      <c r="B209" s="214"/>
      <c r="C209" s="191"/>
      <c r="D209" s="191"/>
      <c r="E209" s="191"/>
      <c r="F209" s="212" t="s">
        <v>450</v>
      </c>
      <c r="G209" s="191"/>
      <c r="H209" s="308" t="s">
        <v>451</v>
      </c>
      <c r="I209" s="308"/>
      <c r="J209" s="308"/>
      <c r="K209" s="237"/>
    </row>
    <row r="210" spans="2:11" s="1" customFormat="1" ht="15" customHeight="1">
      <c r="B210" s="214"/>
      <c r="C210" s="191"/>
      <c r="D210" s="191"/>
      <c r="E210" s="191"/>
      <c r="F210" s="212" t="s">
        <v>448</v>
      </c>
      <c r="G210" s="191"/>
      <c r="H210" s="308" t="s">
        <v>616</v>
      </c>
      <c r="I210" s="308"/>
      <c r="J210" s="308"/>
      <c r="K210" s="237"/>
    </row>
    <row r="211" spans="2:11" s="1" customFormat="1" ht="15" customHeight="1">
      <c r="B211" s="255"/>
      <c r="C211" s="191"/>
      <c r="D211" s="191"/>
      <c r="E211" s="191"/>
      <c r="F211" s="212" t="s">
        <v>452</v>
      </c>
      <c r="G211" s="250"/>
      <c r="H211" s="307" t="s">
        <v>453</v>
      </c>
      <c r="I211" s="307"/>
      <c r="J211" s="307"/>
      <c r="K211" s="256"/>
    </row>
    <row r="212" spans="2:11" s="1" customFormat="1" ht="15" customHeight="1">
      <c r="B212" s="255"/>
      <c r="C212" s="191"/>
      <c r="D212" s="191"/>
      <c r="E212" s="191"/>
      <c r="F212" s="212" t="s">
        <v>454</v>
      </c>
      <c r="G212" s="250"/>
      <c r="H212" s="307" t="s">
        <v>617</v>
      </c>
      <c r="I212" s="307"/>
      <c r="J212" s="307"/>
      <c r="K212" s="256"/>
    </row>
    <row r="213" spans="2:11" s="1" customFormat="1" ht="15" customHeight="1">
      <c r="B213" s="255"/>
      <c r="C213" s="191"/>
      <c r="D213" s="191"/>
      <c r="E213" s="191"/>
      <c r="F213" s="212"/>
      <c r="G213" s="250"/>
      <c r="H213" s="241"/>
      <c r="I213" s="241"/>
      <c r="J213" s="241"/>
      <c r="K213" s="256"/>
    </row>
    <row r="214" spans="2:11" s="1" customFormat="1" ht="15" customHeight="1">
      <c r="B214" s="255"/>
      <c r="C214" s="191" t="s">
        <v>579</v>
      </c>
      <c r="D214" s="191"/>
      <c r="E214" s="191"/>
      <c r="F214" s="212">
        <v>1</v>
      </c>
      <c r="G214" s="250"/>
      <c r="H214" s="307" t="s">
        <v>618</v>
      </c>
      <c r="I214" s="307"/>
      <c r="J214" s="307"/>
      <c r="K214" s="256"/>
    </row>
    <row r="215" spans="2:11" s="1" customFormat="1" ht="15" customHeight="1">
      <c r="B215" s="255"/>
      <c r="C215" s="191"/>
      <c r="D215" s="191"/>
      <c r="E215" s="191"/>
      <c r="F215" s="212">
        <v>2</v>
      </c>
      <c r="G215" s="250"/>
      <c r="H215" s="307" t="s">
        <v>619</v>
      </c>
      <c r="I215" s="307"/>
      <c r="J215" s="307"/>
      <c r="K215" s="256"/>
    </row>
    <row r="216" spans="2:11" s="1" customFormat="1" ht="15" customHeight="1">
      <c r="B216" s="255"/>
      <c r="C216" s="191"/>
      <c r="D216" s="191"/>
      <c r="E216" s="191"/>
      <c r="F216" s="212">
        <v>3</v>
      </c>
      <c r="G216" s="250"/>
      <c r="H216" s="307" t="s">
        <v>620</v>
      </c>
      <c r="I216" s="307"/>
      <c r="J216" s="307"/>
      <c r="K216" s="256"/>
    </row>
    <row r="217" spans="2:11" s="1" customFormat="1" ht="15" customHeight="1">
      <c r="B217" s="255"/>
      <c r="C217" s="191"/>
      <c r="D217" s="191"/>
      <c r="E217" s="191"/>
      <c r="F217" s="212">
        <v>4</v>
      </c>
      <c r="G217" s="250"/>
      <c r="H217" s="307" t="s">
        <v>621</v>
      </c>
      <c r="I217" s="307"/>
      <c r="J217" s="307"/>
      <c r="K217" s="256"/>
    </row>
    <row r="218" spans="2:11" s="1" customFormat="1" ht="12.75" customHeight="1">
      <c r="B218" s="257"/>
      <c r="C218" s="258"/>
      <c r="D218" s="258"/>
      <c r="E218" s="258"/>
      <c r="F218" s="258"/>
      <c r="G218" s="258"/>
      <c r="H218" s="258"/>
      <c r="I218" s="258"/>
      <c r="J218" s="258"/>
      <c r="K218" s="25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02 - oprava střechy beton...</vt:lpstr>
      <vt:lpstr>Pokyny pro vyplnění</vt:lpstr>
      <vt:lpstr>'02 - oprava střechy beton...'!Názvy_tisku</vt:lpstr>
      <vt:lpstr>'Rekapitulace stavby'!Názvy_tisku</vt:lpstr>
      <vt:lpstr>'02 - oprava střechy beton...'!Oblast_tisku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Jan Cába</cp:lastModifiedBy>
  <dcterms:created xsi:type="dcterms:W3CDTF">2021-03-31T07:03:46Z</dcterms:created>
  <dcterms:modified xsi:type="dcterms:W3CDTF">2021-03-31T14:53:37Z</dcterms:modified>
</cp:coreProperties>
</file>